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ROFIL" sheetId="1" r:id="rId1"/>
    <sheet name="Bac pro SBSSA" sheetId="2" r:id="rId2"/>
    <sheet name="LISTE BTS" sheetId="3" state="hidden" r:id="rId3"/>
  </sheets>
  <definedNames>
    <definedName name="LISTEBCP">#REF!</definedName>
    <definedName name="LISTEBTS">'LISTE BTS'!$A$2:$A$138</definedName>
  </definedNames>
  <calcPr fullCalcOnLoad="1"/>
</workbook>
</file>

<file path=xl/sharedStrings.xml><?xml version="1.0" encoding="utf-8"?>
<sst xmlns="http://schemas.openxmlformats.org/spreadsheetml/2006/main" count="296" uniqueCount="236">
  <si>
    <t>Nom :</t>
  </si>
  <si>
    <t>Etablissement :</t>
  </si>
  <si>
    <t>Prénom :</t>
  </si>
  <si>
    <t>S'exprimer à l'écrit pour raconter, décrire, expliquer, argumenter de façon claire et organisée</t>
  </si>
  <si>
    <t>S'exprimer à l'oral pour communiquer, présenter des informations, argumenter de façon claire et organisée</t>
  </si>
  <si>
    <t>Lire  des énoncés, des textes, des documents</t>
  </si>
  <si>
    <t>Comprendre et reformuler un énoncé, une consigne, un texte</t>
  </si>
  <si>
    <t>Engager en autonomie une résolution complexe</t>
  </si>
  <si>
    <t>Comprendre le monde économique et professionnel</t>
  </si>
  <si>
    <t>Connaître la diversité des métiers et des formations</t>
  </si>
  <si>
    <t>Développer son sens de l'engagement et de l'initiative et élaborer son projet d'orientation scolaire et professionnel</t>
  </si>
  <si>
    <t>Engager des démarches personnelles</t>
  </si>
  <si>
    <t>Engager des démarches de recherches de stages ou d'emploi</t>
  </si>
  <si>
    <t>S'impliquer dans les PFMP, les stages en entreprise</t>
  </si>
  <si>
    <t>S'adapter à un environnement</t>
  </si>
  <si>
    <t>Anticiper et planifier ses tâches, gérer son temps</t>
  </si>
  <si>
    <t>Mémoriser et mobiliser des connaissances</t>
  </si>
  <si>
    <t>Volet 3</t>
  </si>
  <si>
    <t>Organiser son travail avec méthode (50%)</t>
  </si>
  <si>
    <t>Comprendre, s'exprimer à l'oral et à l'écrit (25%)</t>
  </si>
  <si>
    <t>S'engager dans une démarche ambitieuse pour valider son PARCOURS AVENIR (50%)</t>
  </si>
  <si>
    <t>Développer des compétences pour l'insertion professionnelle (50%)</t>
  </si>
  <si>
    <t>Bac Pro :</t>
  </si>
  <si>
    <t>Avis proposé par le conseil de classe :</t>
  </si>
  <si>
    <t>Volet 1 &amp; Volet 2</t>
  </si>
  <si>
    <t>BTS envisagé :</t>
  </si>
  <si>
    <t>Visa du chef d'établissement</t>
  </si>
  <si>
    <t>Le ..</t>
  </si>
  <si>
    <t xml:space="preserve">Volet 1 (50 %)
 Compétences interdisciplinaires </t>
  </si>
  <si>
    <t xml:space="preserve">Volet 2 (20%)
Compétences pour construire un parcours d'orientation réussi </t>
  </si>
  <si>
    <t>Compétences professionnelles spécifiques à la spécialité du Bac pro préparé, et attendues en fin de terminale. (40%)</t>
  </si>
  <si>
    <t>Bac Pro / spécialité :</t>
  </si>
  <si>
    <t>Identifier des consignes et mettre en oeuvre des méthodes pour résoudre</t>
  </si>
  <si>
    <r>
      <t>Mettre en œuvre une démarche scientifique : prélever et organiser l’information, mesurer des grandeurs physiques,  utiliser des modèles pour expliquer des faits, argumenter, calculer et mobiliser des connaissances</t>
    </r>
    <r>
      <rPr>
        <sz val="10"/>
        <color indexed="54"/>
        <rFont val="Calibri"/>
        <family val="2"/>
      </rPr>
      <t> </t>
    </r>
  </si>
  <si>
    <r>
      <t>Lire, interpréter et exploiter des documents scientifiques : texte, schéma, tableau, graphique, diagramme, écriture codée</t>
    </r>
    <r>
      <rPr>
        <sz val="8"/>
        <color indexed="54"/>
        <rFont val="Calibri"/>
        <family val="2"/>
      </rPr>
      <t> </t>
    </r>
  </si>
  <si>
    <t>Interpréter un énoncé, produire une réponse, élaborer une synthèse en réponse à un problème</t>
  </si>
  <si>
    <t>Comprendre, s'exprimer en utilisant les langages mathématiques et scientifiques (25%)</t>
  </si>
  <si>
    <t>Utiliser les représentations et les méthodes propres aux mathématiques</t>
  </si>
  <si>
    <t>Utiliser les outils adaptés pour communiquer avec les entreprises</t>
  </si>
  <si>
    <t>Volet 3 (30%)  Compétences en lien avec le référentiel d'activités professionnelles du Bac pro</t>
  </si>
  <si>
    <t>Parcours en cohérence (2)</t>
  </si>
  <si>
    <t>Parcours en cohérence si un projet d'orientation est construit en amont (1)</t>
  </si>
  <si>
    <t>Parcours sans cohérence (0)</t>
  </si>
  <si>
    <t>Le parcours d'orientation est en cohérence (60%)</t>
  </si>
  <si>
    <r>
      <t xml:space="preserve">Cohérence du parcours d'orientation </t>
    </r>
    <r>
      <rPr>
        <b/>
        <sz val="12"/>
        <color indexed="8"/>
        <rFont val="Calibri"/>
        <family val="2"/>
      </rPr>
      <t>( valider le degré de cohérence par une X)</t>
    </r>
  </si>
  <si>
    <t>Niv M</t>
  </si>
  <si>
    <t>Validation niveau 2</t>
  </si>
  <si>
    <t>Validation niveau 3</t>
  </si>
  <si>
    <t>VALIDATION AVIS</t>
  </si>
  <si>
    <t>1 : Maîtrise insuffisante</t>
  </si>
  <si>
    <t>2 : Maîtrise fragile</t>
  </si>
  <si>
    <t>3 : Maîtrise satisfaisante</t>
  </si>
  <si>
    <t>4 : Très bonne maîtrise</t>
  </si>
  <si>
    <t xml:space="preserve"> </t>
  </si>
  <si>
    <t>score</t>
  </si>
  <si>
    <t>SCORE FINAL</t>
  </si>
  <si>
    <t>Note APB</t>
  </si>
  <si>
    <t>autre coef</t>
  </si>
  <si>
    <t>FC4</t>
  </si>
  <si>
    <t>FC37</t>
  </si>
  <si>
    <t>ACCOMPAGNEMENT SOINS ET SERVICES A LA PERSONNE OPTION A - A DOMICILE (BAC PRO)</t>
  </si>
  <si>
    <t>ESTHETIQUE COSMETIQUE PARFUMERIE (BAC PRO)</t>
  </si>
  <si>
    <t xml:space="preserve">Hygiène, propreté, stérilisation </t>
  </si>
  <si>
    <t>FC55</t>
  </si>
  <si>
    <t>Service de proximité et vie locale</t>
  </si>
  <si>
    <t>FC67</t>
  </si>
  <si>
    <t>FC77</t>
  </si>
  <si>
    <t>ACCOMPAGNEMENT SOINS ET SERVICES A LA PERSONNE OPTION B - EN STRUCTURE (BAC PRO)</t>
  </si>
  <si>
    <t>ACCUEIL -RELATION CLIENTS USAGERS</t>
  </si>
  <si>
    <t>NOM ELEVE 1</t>
  </si>
  <si>
    <t>PRENOM ELEVE 1</t>
  </si>
  <si>
    <t>ETABLISSEMENT 1</t>
  </si>
  <si>
    <t>C1.2 Communiquer avec l’équipe, les autres professionnels, les services, les partenaires</t>
  </si>
  <si>
    <t>C2.1 Organiser le travail en équipe</t>
  </si>
  <si>
    <t>C3.2.2 Identifier, évaluer les besoins et  les capacités de la personne</t>
  </si>
  <si>
    <t>C2.3 Participer au contrôle et à la gestion de la qualité</t>
  </si>
  <si>
    <t xml:space="preserve">C3.4.5 conduire et évaluer une activité individuelle </t>
  </si>
  <si>
    <t>C2.2 Participer à la formation et à l’encadrement des stagiaires, accueillir de nouveaux agents, des bénévoles</t>
  </si>
  <si>
    <t xml:space="preserve">C1.1 Rechercher, sélectionner et traiter les informations </t>
  </si>
  <si>
    <t>C14 Identifier les besoins du / de la client( e)</t>
  </si>
  <si>
    <t>C23 Animer et encadrer le personnel</t>
  </si>
  <si>
    <t>C25 Participer à la gestion de l’entreprise</t>
  </si>
  <si>
    <t>C 34 Mettre en place  et animer des actions de promotions de produits cosmétiques  et de soins esthétiques</t>
  </si>
  <si>
    <t>C44 Mesurer l’impact d’une action de promotion, de formation</t>
  </si>
  <si>
    <t>C21 Analyser la situation professionnelle au regard de la commande et du contexte</t>
  </si>
  <si>
    <t>C22 Analyser les risques liés à l’activité</t>
  </si>
  <si>
    <t>C23 Prévoir les méthodes et les moyens d’intervention</t>
  </si>
  <si>
    <t>C32 Planifier les opérations</t>
  </si>
  <si>
    <t xml:space="preserve">C52 Mettre en œuvre des opérations de contrôle de la qualité </t>
  </si>
  <si>
    <t xml:space="preserve">C61 Communiquer avec les partenaires internes ou externes </t>
  </si>
  <si>
    <t xml:space="preserve">Identifier et analyser les besoins et les demandes d’un public </t>
  </si>
  <si>
    <t xml:space="preserve">Accueillir et dialoguer avec les personnes </t>
  </si>
  <si>
    <t xml:space="preserve">Elaborer ou contribuer à l’élaboration d’un projet et /ou d’une action </t>
  </si>
  <si>
    <t>Mettre en œuvre un projet et /ou réaliser une action</t>
  </si>
  <si>
    <t xml:space="preserve">Coordonner une équipe de terrain </t>
  </si>
  <si>
    <t>Etablir un suivi et/ou un bilan d’activités ou un bilan de fonctionnement d’un dispositif</t>
  </si>
  <si>
    <t xml:space="preserve">C 3.4.3 Concevoir un projet d’animation </t>
  </si>
  <si>
    <t>C3.4.4 Conduire et évaluer un projet d’animation</t>
  </si>
  <si>
    <t>CONCEPTION ET INDUSTRIALISATION EN CONSTRUCTION NAVALE (BTS)</t>
  </si>
  <si>
    <t>QUALITE DANS LES INDUSTRIES ALIMENTAIRES ET LES BIO INDUSTRIES (BTS)</t>
  </si>
  <si>
    <t>METIERS DE L'EAU (BTS)</t>
  </si>
  <si>
    <t>TECHNIQUES PHYSIQUES POUR L'INDUSTRIE ET LE LABORATOIRE (BTS)</t>
  </si>
  <si>
    <t>INDUSTRIES DU CUIR BTS 1ERE ANNEE COMMUNE</t>
  </si>
  <si>
    <t>PROTHESISTE ORTHESISTE (BTS)</t>
  </si>
  <si>
    <t>PODO-ORTHESISTE (BTS)</t>
  </si>
  <si>
    <t>CONSTRUCTION NAVALE (BTS)</t>
  </si>
  <si>
    <t>CONSTRUCTIONS METALLIQUES (BTS)</t>
  </si>
  <si>
    <t>CONCEPTION DES PROCESSUS DE DECOUPE ET D'EMBOUTISSAGE (BTS)</t>
  </si>
  <si>
    <t>DIETETIQUE (BTS)</t>
  </si>
  <si>
    <t>CONTROLE, RAYONNEMENT IONISANTS, APPLICATION TECHNIQUE DE PROTECTION (BTS)</t>
  </si>
  <si>
    <t>GEOLOGIE APPLIQUEE (BTS)</t>
  </si>
  <si>
    <t>INDUSTRIES CERAMIQUES (BTS)</t>
  </si>
  <si>
    <t>HOTELLERIE RESTAURATION BTS ANNEE COMMUNE</t>
  </si>
  <si>
    <t>AMENAGEMENT FINITION (BTS)</t>
  </si>
  <si>
    <t>MAINTENANCE DES MATERIELS DE CONSTRUCTION ET DE MANUTENTION (BTS)</t>
  </si>
  <si>
    <t>HOTELLERIE, RESTAURATION OPTION A : MERCATIQUE ET GESTION HOTELIERE (BTS)</t>
  </si>
  <si>
    <t>HOTELLERIE, RESTAURATION OPTION B : ART CULINAIRE, ART DE LA TABLE ET DU SERVICE (BTS)</t>
  </si>
  <si>
    <t>PEINTURES ENCRES ET ADHESIFS (BTS)</t>
  </si>
  <si>
    <t>INDUSTRIES PAPETIERES OPTION PRODUCTION DES PATES, PAPIERS ET CARTONS (BTS)</t>
  </si>
  <si>
    <t>ASSISTANCE TECHNIQUE D'INGENIEUR (BTS)</t>
  </si>
  <si>
    <t>ETUDE ET REALISATION D'OUTILLAGES DE MISE EN FORME DES MATERIAUX (BTS)</t>
  </si>
  <si>
    <t>TRAITEMENTS DES MATERIAUX OPTION A : TRAITEMENTS THERMIQUES (BTS)</t>
  </si>
  <si>
    <t>TRAITEMENTS DES MATERIAUX OPTION B : TRAITEMENTS DE SURFACES (BTS)</t>
  </si>
  <si>
    <t>TECHNICO-COMMERCIAL (BTS)</t>
  </si>
  <si>
    <t>INDUSTRIALISATION DES PRODUITS MECANIQUES (BTS)</t>
  </si>
  <si>
    <t>INDUSTRIES DU CUIR OPTION 1 : TANNERIE MEGISSERIE (BTS)</t>
  </si>
  <si>
    <t>MAINTENANCE ET APRES-VENTE DES ENGINS DE TRAVAUX PUBLICS ET DE MANUTENTION (BTS)</t>
  </si>
  <si>
    <t>ASSURANCE (BTS)</t>
  </si>
  <si>
    <t>OPTICIEN LUNETIER (BTS)</t>
  </si>
  <si>
    <t>BIOANALYSES ET CONTROLE (BTS)</t>
  </si>
  <si>
    <t>MANAGEMENT DES UNITES COMMERCIALES (BTS)</t>
  </si>
  <si>
    <t>NEGOCIATION ET RELATION CLIENT (BTS)</t>
  </si>
  <si>
    <t>DESIGN DE MODE, TEXTILE ET ENVIRONNEMENT OPTION B : TEXTILE-MATERIAUX-SURFACE (BTS)</t>
  </si>
  <si>
    <t>DESIGN DE MODE, TEXTILE ET ENVIRONNEMENT OPTION A : MODE</t>
  </si>
  <si>
    <t>COMMUNICATION ET INDUSTRIES GRAPHIQUES OPTION ETUDE ET REALISATION DE PRODUITS GRAPHIQUES (BTS)</t>
  </si>
  <si>
    <t>RESPONSABLE DE L'HEBERGEMENT A REFERENTIEL COMMUN EUROPEEN (BTS)</t>
  </si>
  <si>
    <t>CONCEPTION ET INDUSTRIALISATION EN MICROTECHNIQUES (BTS)</t>
  </si>
  <si>
    <t>COMMUNICATION ET INDUSTRIES GRAPHIQUES OPTION ETUDE ET REALISATION DE PRODUITS IMPRIMES (BTS)</t>
  </si>
  <si>
    <t>ETUDES DE REALISATION D'UN PROJET DE COMMUNICATION, OPTION B : ETUDES DE REALISATION DE PRODUITS IMPRIMES (BTS)</t>
  </si>
  <si>
    <t>NOTARIAT (BTS)</t>
  </si>
  <si>
    <t>GEOMETRE TOPOGRAPHE (BTS)</t>
  </si>
  <si>
    <t>DESIGN D'ESPACE (BTS)</t>
  </si>
  <si>
    <t>ETUDES DE REALISATION D'UN PROJET DE COMMUNICATION, OPTION A : ETUDES DE REALISATION DE PRODUITS PLURIMEDIA (BTS)</t>
  </si>
  <si>
    <t>ETUDES ET ECONOMIE DE LA CONSTRUCTION (BTS)</t>
  </si>
  <si>
    <t>CHIMISTE (BTS)</t>
  </si>
  <si>
    <t>TRAITEMENT DES MATERIAUX BTS 1ERE ANNEE COMMUNE</t>
  </si>
  <si>
    <t>ETUDES DE REALISATION D'UN PROJET DE COMMUNICATION BTS 1ERE ANNEE COMMUNE</t>
  </si>
  <si>
    <t>BIOTECHNOLOGIES (BTS)</t>
  </si>
  <si>
    <t>BATIMENT (BTS)</t>
  </si>
  <si>
    <t>CONCEPTION ET REALISATION DES SYSTEMES AUTOMATIQUES (BTS)</t>
  </si>
  <si>
    <t>TRANSPORT ET PRESTATION LOGISTIQUES (BTS)</t>
  </si>
  <si>
    <t>SERVICES ET PRESTATIONS DES SECTEURS SANITAIRE ET SOCIAL (BTS)</t>
  </si>
  <si>
    <t>DESIGN GRAPHIQUE OPTION A COMMUNICATION ET MEDIAS IMPRIMES (BTS)</t>
  </si>
  <si>
    <t>DESIGN GRAPHIQUE OPTION B COMMUNICATION ET MEDIAS NUMERIQUES (BTS)</t>
  </si>
  <si>
    <t>TOURISME (BTS)</t>
  </si>
  <si>
    <t>ANALYSES DE BIOLOGIE MEDICALE (BTS)</t>
  </si>
  <si>
    <t>COMMERCE INTERNATIONAL A REFERENTIEL COMMUN EUROPEEN (BTS)</t>
  </si>
  <si>
    <t>CONCEPTEUR EN ART &amp; INDUSTRIE CERAMIQUE (BTS)</t>
  </si>
  <si>
    <t>AERONAUTIQUE (BTS)</t>
  </si>
  <si>
    <t>SYSTEMES CONSTRUCTIFS BOIS ET HABITAT (BTS)</t>
  </si>
  <si>
    <t>METIERS DE LA MODE-VETEMENTS (BTS)</t>
  </si>
  <si>
    <t>METIERS DE LA MODE-CHAUSSURE ET MAROQUINERIE (BTS)</t>
  </si>
  <si>
    <t>BANQUE, CONSEILLER DE CLIENTELE (PARTICULIERS) (BTS)</t>
  </si>
  <si>
    <t>MAINTENANCE DES SYSTEMES OPTION A SYSTEMES DE PRODUCTION (BTS)</t>
  </si>
  <si>
    <t>MAINTENANCE DES SYSTEMES OPTION B SYSTEMES ENERGETIQUES ET FLUIDIQUES (BTS)</t>
  </si>
  <si>
    <t>MAINTENANCE DES SYSTEMES OPTION C SYSTEMES EOLIENS (BTS)</t>
  </si>
  <si>
    <t>METIERS DE LA COIFFURE (BTS)</t>
  </si>
  <si>
    <t>SYSTEMES NUMERIQUES OPTION A : INFORMATIQUE ET RESEAUX (BTS)</t>
  </si>
  <si>
    <t>SYSTEMES NUMERIQUES OPTION B : ELECTRONIQUE ET COMMUNICATIONS (BTS)</t>
  </si>
  <si>
    <t>DESIGN DE COMMUNICATION : ESPACE ET VOLUME (BTS)</t>
  </si>
  <si>
    <t>CONCEPTION ET REALISATION EN CHAUDRONNERIE INDUSTRIELLE (BTS)</t>
  </si>
  <si>
    <t>SERVICES INFORMATIQUES AUX ORGANISATIONS BTS 1ERE ANNEE</t>
  </si>
  <si>
    <t>SERVICES INFORMATIQUES AUX ORGANISATIONS OPTION A SOLUTIONS D'INFRASTRUCTURE, SYSTEMES ET RESEAUX (BTS)</t>
  </si>
  <si>
    <t>SERVICES INFORMATIQUES AUX ORGANISATIONS OPTION B SOLUTIONS LOGICIELLES ET APPLICATIONS METIERS (BTS)</t>
  </si>
  <si>
    <t>MAINTENANCE DES SYSTEMES ELECTRO-NAVALS (BTS)</t>
  </si>
  <si>
    <t>ASSISTANT DE GESTION DE PME PMI A REFERENTIEL COMMUN EUROPEEN (BTS)</t>
  </si>
  <si>
    <t>COMMUNICATION (BTS)</t>
  </si>
  <si>
    <t>ASSISTANT DE MANAGER (BTS)</t>
  </si>
  <si>
    <t>DESIGN DE PRODUITS (BTS)</t>
  </si>
  <si>
    <t>APRES VENTE AUTOMOBILE OPTION VEHICULES PARTICULIERS (BTS)</t>
  </si>
  <si>
    <t>APRES VENTE AUTOMOBILE OPTION VEHICULES INDUSTRIELS (BTS)</t>
  </si>
  <si>
    <t>APRES VENTE AUTOMOBILE OPTION MOTOCYCLES (BTS)</t>
  </si>
  <si>
    <t>ECONOMIE SOCIALE ET FAMILIALE (BTS)</t>
  </si>
  <si>
    <t>EDITION (BTS)</t>
  </si>
  <si>
    <t>INNOVATION TEXTILE OPTION A STRUCTURES (BTS)</t>
  </si>
  <si>
    <t>INNOVATION TEXTILE OPTION B TRAITEMENTS (BTS)</t>
  </si>
  <si>
    <t>TECHNIQUES ET SERVICES EN MATERIELS AGRICOLES (BTS)</t>
  </si>
  <si>
    <t>FLUIDES-ENERGIES-DOMOTIQUE OPTION A GENIE CLIMATIQUE ET FLUIDIQUE (BTS)</t>
  </si>
  <si>
    <t>FLUIDES-ENERGIES-DOMOTIQUE OPTION B FROID ET CONDITIONNEMENT D'AIR (BTS)</t>
  </si>
  <si>
    <t>FLUIDES-ENERGIES-DOMOTIQUE OPTION C DOMOTIQUE ET BATIMENTS COMMUNICANTS (BTS)</t>
  </si>
  <si>
    <t>COMPTABILITE ET GESTION (BTS)</t>
  </si>
  <si>
    <t>ELECTROTECHNIQUE (BTS)</t>
  </si>
  <si>
    <t>PROFESSIONS IMMOBILIERES (BTS)</t>
  </si>
  <si>
    <t>METIERS DE L'ESTHETIQUE-COSMETIQUE-PARFUMERIE, OPTION A : MANAGEMENT (BTS)</t>
  </si>
  <si>
    <t>METIERS DE L'ESTHETIQUE-COSMETIQUE-PARFUMERIE, OPTION B : FORMATION-MARQUES (BTS)</t>
  </si>
  <si>
    <t>PROTHESISTE DENTAIRE (BTS)</t>
  </si>
  <si>
    <t>METIERS DE L'ESTHETIQUE-COSMETIQUE-PARFUMERIE, OPTION C : COSMETOLOGIE (BTS)</t>
  </si>
  <si>
    <t>DEVELOPPEMENT ET REALISATION BOIS (BTS)</t>
  </si>
  <si>
    <t>METIERS DE L'AUDIOVISUEL OPTION METIERS DE L'IMAGE (BTS)</t>
  </si>
  <si>
    <t>METIERS DE L'AUDIOVISUEL OPTION METIERS DU SON (BTS)</t>
  </si>
  <si>
    <t>METIERS DE L'AUDIOVISUEL OPTION METIERS DU MONTAGE ET DE LA POSTPRODUCTION (BTS)</t>
  </si>
  <si>
    <t>METIERS DE L'AUDIOVISUEL OPTION TECHNIQUES D'INGENIERIE ET EXPLOITATION DES EQUIPEMENTS (BTS)</t>
  </si>
  <si>
    <t>METIERS DE L'AUDIOVISUEL OPTION GESTION DE LA PRODUCTION (BTS)</t>
  </si>
  <si>
    <t>SYSTEMES PHOTONIQUES (BTS)</t>
  </si>
  <si>
    <t>PHOTOGRAPHIE (BTS)</t>
  </si>
  <si>
    <t>METIERS DE L'ESTHETIQUE-COSMETIQUE-PARFUMERIE BTS 1ERE ANNEE COMMUNE</t>
  </si>
  <si>
    <t>TRAVAUX PUBLICS (BTS)</t>
  </si>
  <si>
    <t>ENVIRONNEMENT NUCLEAIRE (BTS)</t>
  </si>
  <si>
    <t>METIERS DES SERVICES A L'ENVIRONNEMENT (BTS)</t>
  </si>
  <si>
    <t>CONCEPTION ET REALISATION DE CARROSSERIE (BTS)</t>
  </si>
  <si>
    <t>CONCEPTION DES PRODUITS INDUSTRIELS (BTS)</t>
  </si>
  <si>
    <t>ENVELOPPE DES BATIMENTS : CONCEPTION ET REALISATION (BTS)</t>
  </si>
  <si>
    <t>MISE EN FORME DES MATERIAUX PAR FORGEAGE (BTS)</t>
  </si>
  <si>
    <t>CONCEPTION DE PRODUITS INDUSTRIEL (BTS)</t>
  </si>
  <si>
    <t>FORGE (BTS)</t>
  </si>
  <si>
    <t>ENVELOPPE DU BATIMENT : FACADE, ETANCHEITE (BTS)</t>
  </si>
  <si>
    <t>METIERS DU GEOMETRE-TOPOGRAPHE ET DE LA MODELISATION NUMERIQUE (BTS)</t>
  </si>
  <si>
    <t>FONDERIE (BTS)</t>
  </si>
  <si>
    <t>CONTROLE INDUSTRIEL ET REGULATION AUTOMATIQUE (BTS)</t>
  </si>
  <si>
    <t>EUROPLASTICS ET COMPOSITES, OPTION CO : CONCEPTION OUTILLAGE (BTS)</t>
  </si>
  <si>
    <t>MOTEURS A COMBUSTION INTERNE (BTS)</t>
  </si>
  <si>
    <t>AGENCEMENT DE L'ENVIRONNEMENT ARCHITECTURAL (BTS)</t>
  </si>
  <si>
    <t>METIERS DE LA CHIMIE (BTS)</t>
  </si>
  <si>
    <t>PILOTAGES DE PROCEDES (BTS)</t>
  </si>
  <si>
    <t>INDUSTRIES PAPETIERES OPTION TRANSFORMATION DES PAPIERS ET CARTONS (BTS)</t>
  </si>
  <si>
    <t>EUROPLASTICS ET COMPOSITES, OPTION POP : PILOTAGE ET OPTIMISATION DE LA PRODUCTION (BTS)</t>
  </si>
  <si>
    <t>MAINTENANCE DES VEHICULES OPTION A VOITURES PARTICULIERES (BTS)</t>
  </si>
  <si>
    <t>INDUSTRIES PLASTIQUES EUROPLASTIC A REFERENTIEL EUROPEEN (BTS)</t>
  </si>
  <si>
    <t>MAINTENANCE DES VEHICULES OPTION B VEHICULES DE TRANSPORT ROUTIER (BTS)</t>
  </si>
  <si>
    <t>MAINTENANCE DES VEHICULES OPTION C MOTOCYCLES (BTS)</t>
  </si>
  <si>
    <t>CONCEPTION DES PROCESSUS DE REALISATION DE PRODUITS BTS 1ERE ANNEE COMMUNE</t>
  </si>
  <si>
    <t>ETUDE ET REALISATION D'AGENCEMENT (BTS)</t>
  </si>
  <si>
    <t>CONCEPTION DES PROCESSUS DE REALISATION DE PRODUITS OPTION B PRODUCTION SERIELLE (BTS)</t>
  </si>
  <si>
    <t>CONCEPTION DES PROCESSUS DE REALISATION DE PRODUITS OPTION A PRODUCTION UNITAIRE (BTS)</t>
  </si>
  <si>
    <t>PECHE ET GESTION DE L'ENVIRONNEMENT MARIN (BTS)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</si>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</sst>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54"/>
      <name val="Calibri"/>
      <family val="2"/>
    </font>
    <font>
      <sz val="10"/>
      <color indexed="5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F3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52" fillId="34" borderId="11" xfId="0" applyFont="1" applyFill="1" applyBorder="1" applyAlignment="1" applyProtection="1">
      <alignment horizontal="center" vertical="center"/>
      <protection locked="0"/>
    </xf>
    <xf numFmtId="0" fontId="52" fillId="34" borderId="12" xfId="0" applyFont="1" applyFill="1" applyBorder="1" applyAlignment="1" applyProtection="1">
      <alignment horizontal="center" vertical="center"/>
      <protection locked="0"/>
    </xf>
    <xf numFmtId="0" fontId="52" fillId="34" borderId="13" xfId="0" applyFont="1" applyFill="1" applyBorder="1" applyAlignment="1" applyProtection="1">
      <alignment horizontal="center" vertical="center"/>
      <protection locked="0"/>
    </xf>
    <xf numFmtId="0" fontId="22" fillId="35" borderId="14" xfId="0" applyFont="1" applyFill="1" applyBorder="1" applyAlignment="1" applyProtection="1">
      <alignment/>
      <protection locked="0"/>
    </xf>
    <xf numFmtId="0" fontId="22" fillId="35" borderId="15" xfId="0" applyFont="1" applyFill="1" applyBorder="1" applyAlignment="1" applyProtection="1">
      <alignment/>
      <protection locked="0"/>
    </xf>
    <xf numFmtId="0" fontId="22" fillId="35" borderId="16" xfId="0" applyFont="1" applyFill="1" applyBorder="1" applyAlignment="1" applyProtection="1">
      <alignment/>
      <protection locked="0"/>
    </xf>
    <xf numFmtId="0" fontId="22" fillId="35" borderId="17" xfId="0" applyFont="1" applyFill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22" fillId="35" borderId="18" xfId="0" applyFont="1" applyFill="1" applyBorder="1" applyAlignment="1" applyProtection="1">
      <alignment/>
      <protection locked="0"/>
    </xf>
    <xf numFmtId="0" fontId="22" fillId="35" borderId="19" xfId="0" applyFont="1" applyFill="1" applyBorder="1" applyAlignment="1" applyProtection="1">
      <alignment/>
      <protection locked="0"/>
    </xf>
    <xf numFmtId="0" fontId="22" fillId="35" borderId="20" xfId="0" applyFont="1" applyFill="1" applyBorder="1" applyAlignment="1" applyProtection="1">
      <alignment/>
      <protection locked="0"/>
    </xf>
    <xf numFmtId="0" fontId="22" fillId="35" borderId="21" xfId="0" applyFont="1" applyFill="1" applyBorder="1" applyAlignment="1" applyProtection="1">
      <alignment/>
      <protection locked="0"/>
    </xf>
    <xf numFmtId="0" fontId="53" fillId="36" borderId="22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0" fillId="37" borderId="22" xfId="0" applyFont="1" applyFill="1" applyBorder="1" applyAlignment="1" applyProtection="1">
      <alignment horizontal="center" vertical="center"/>
      <protection/>
    </xf>
    <xf numFmtId="0" fontId="53" fillId="36" borderId="23" xfId="0" applyFont="1" applyFill="1" applyBorder="1" applyAlignment="1" applyProtection="1">
      <alignment horizontal="left" vertical="center"/>
      <protection/>
    </xf>
    <xf numFmtId="164" fontId="0" fillId="37" borderId="22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5" fillId="0" borderId="24" xfId="0" applyFont="1" applyFill="1" applyBorder="1" applyAlignment="1" applyProtection="1">
      <alignment vertical="center"/>
      <protection/>
    </xf>
    <xf numFmtId="0" fontId="55" fillId="0" borderId="25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50" fillId="0" borderId="0" xfId="0" applyNumberFormat="1" applyFont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0" fontId="0" fillId="38" borderId="27" xfId="0" applyFill="1" applyBorder="1" applyAlignment="1" applyProtection="1">
      <alignment/>
      <protection/>
    </xf>
    <xf numFmtId="0" fontId="26" fillId="35" borderId="28" xfId="0" applyFont="1" applyFill="1" applyBorder="1" applyAlignment="1" applyProtection="1">
      <alignment horizontal="center" vertical="center"/>
      <protection/>
    </xf>
    <xf numFmtId="0" fontId="55" fillId="39" borderId="29" xfId="0" applyFont="1" applyFill="1" applyBorder="1" applyAlignment="1" applyProtection="1">
      <alignment horizontal="center" vertical="center" wrapText="1"/>
      <protection/>
    </xf>
    <xf numFmtId="0" fontId="55" fillId="40" borderId="30" xfId="0" applyFont="1" applyFill="1" applyBorder="1" applyAlignment="1" applyProtection="1">
      <alignment horizontal="center" vertical="center" wrapText="1"/>
      <protection/>
    </xf>
    <xf numFmtId="0" fontId="55" fillId="39" borderId="30" xfId="0" applyFont="1" applyFill="1" applyBorder="1" applyAlignment="1" applyProtection="1">
      <alignment horizontal="center" vertical="center" wrapText="1"/>
      <protection/>
    </xf>
    <xf numFmtId="0" fontId="55" fillId="40" borderId="31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1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36" fillId="0" borderId="33" xfId="0" applyFont="1" applyBorder="1" applyAlignment="1" applyProtection="1">
      <alignment/>
      <protection/>
    </xf>
    <xf numFmtId="0" fontId="36" fillId="0" borderId="34" xfId="0" applyFont="1" applyBorder="1" applyAlignment="1" applyProtection="1">
      <alignment/>
      <protection/>
    </xf>
    <xf numFmtId="0" fontId="36" fillId="0" borderId="11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10" fontId="57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6" fillId="0" borderId="35" xfId="0" applyFont="1" applyBorder="1" applyAlignment="1" applyProtection="1">
      <alignment/>
      <protection/>
    </xf>
    <xf numFmtId="0" fontId="36" fillId="0" borderId="22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36" fillId="0" borderId="36" xfId="0" applyFont="1" applyBorder="1" applyAlignment="1" applyProtection="1">
      <alignment/>
      <protection/>
    </xf>
    <xf numFmtId="0" fontId="36" fillId="0" borderId="37" xfId="0" applyFont="1" applyBorder="1" applyAlignment="1" applyProtection="1">
      <alignment/>
      <protection/>
    </xf>
    <xf numFmtId="0" fontId="36" fillId="0" borderId="13" xfId="0" applyFont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9" fontId="5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38" xfId="0" applyFont="1" applyFill="1" applyBorder="1" applyAlignment="1" applyProtection="1">
      <alignment/>
      <protection/>
    </xf>
    <xf numFmtId="0" fontId="36" fillId="0" borderId="39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38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8" fillId="41" borderId="24" xfId="0" applyFont="1" applyFill="1" applyBorder="1" applyAlignment="1" applyProtection="1">
      <alignment vertical="center" wrapText="1"/>
      <protection/>
    </xf>
    <xf numFmtId="0" fontId="0" fillId="41" borderId="25" xfId="0" applyFill="1" applyBorder="1" applyAlignment="1" applyProtection="1">
      <alignment/>
      <protection/>
    </xf>
    <xf numFmtId="0" fontId="0" fillId="41" borderId="27" xfId="0" applyFill="1" applyBorder="1" applyAlignment="1" applyProtection="1">
      <alignment/>
      <protection/>
    </xf>
    <xf numFmtId="0" fontId="50" fillId="41" borderId="24" xfId="0" applyFont="1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center" vertical="center" textRotation="90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53" fillId="36" borderId="22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0" fontId="58" fillId="39" borderId="24" xfId="0" applyFont="1" applyFill="1" applyBorder="1" applyAlignment="1" applyProtection="1">
      <alignment vertical="center" wrapText="1"/>
      <protection/>
    </xf>
    <xf numFmtId="0" fontId="0" fillId="39" borderId="25" xfId="0" applyFill="1" applyBorder="1" applyAlignment="1" applyProtection="1">
      <alignment/>
      <protection/>
    </xf>
    <xf numFmtId="0" fontId="26" fillId="35" borderId="26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0" fillId="42" borderId="0" xfId="0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0" fillId="43" borderId="0" xfId="0" applyFill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10" fontId="0" fillId="0" borderId="0" xfId="0" applyNumberFormat="1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0" fontId="33" fillId="44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64" fontId="58" fillId="0" borderId="0" xfId="0" applyNumberFormat="1" applyFont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0" fillId="38" borderId="22" xfId="0" applyFill="1" applyBorder="1" applyAlignment="1">
      <alignment/>
    </xf>
    <xf numFmtId="0" fontId="0" fillId="45" borderId="22" xfId="0" applyFill="1" applyBorder="1" applyAlignment="1">
      <alignment/>
    </xf>
    <xf numFmtId="0" fontId="0" fillId="46" borderId="22" xfId="0" applyFill="1" applyBorder="1" applyAlignment="1">
      <alignment/>
    </xf>
    <xf numFmtId="0" fontId="60" fillId="34" borderId="36" xfId="0" applyFont="1" applyFill="1" applyBorder="1" applyAlignment="1" applyProtection="1">
      <alignment horizontal="center" vertical="center" wrapText="1"/>
      <protection/>
    </xf>
    <xf numFmtId="0" fontId="60" fillId="34" borderId="37" xfId="0" applyFont="1" applyFill="1" applyBorder="1" applyAlignment="1" applyProtection="1">
      <alignment horizontal="center" vertical="center" wrapText="1"/>
      <protection/>
    </xf>
    <xf numFmtId="0" fontId="60" fillId="34" borderId="42" xfId="0" applyFont="1" applyFill="1" applyBorder="1" applyAlignment="1" applyProtection="1">
      <alignment horizontal="center" vertical="center" wrapText="1"/>
      <protection/>
    </xf>
    <xf numFmtId="0" fontId="60" fillId="34" borderId="35" xfId="0" applyFont="1" applyFill="1" applyBorder="1" applyAlignment="1" applyProtection="1">
      <alignment horizontal="center" vertical="center" wrapText="1"/>
      <protection/>
    </xf>
    <xf numFmtId="0" fontId="60" fillId="34" borderId="22" xfId="0" applyFont="1" applyFill="1" applyBorder="1" applyAlignment="1" applyProtection="1">
      <alignment horizontal="center" vertical="center" wrapText="1"/>
      <protection/>
    </xf>
    <xf numFmtId="0" fontId="60" fillId="34" borderId="43" xfId="0" applyFont="1" applyFill="1" applyBorder="1" applyAlignment="1" applyProtection="1">
      <alignment horizontal="center" vertical="center" wrapText="1"/>
      <protection/>
    </xf>
    <xf numFmtId="0" fontId="53" fillId="36" borderId="22" xfId="0" applyFont="1" applyFill="1" applyBorder="1" applyAlignment="1" applyProtection="1">
      <alignment horizontal="center" vertical="center"/>
      <protection/>
    </xf>
    <xf numFmtId="0" fontId="60" fillId="34" borderId="33" xfId="0" applyFont="1" applyFill="1" applyBorder="1" applyAlignment="1" applyProtection="1">
      <alignment horizontal="center" vertical="center" wrapText="1"/>
      <protection/>
    </xf>
    <xf numFmtId="0" fontId="60" fillId="34" borderId="34" xfId="0" applyFont="1" applyFill="1" applyBorder="1" applyAlignment="1" applyProtection="1">
      <alignment horizontal="center" vertical="center" wrapText="1"/>
      <protection/>
    </xf>
    <xf numFmtId="0" fontId="60" fillId="34" borderId="4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57" fillId="0" borderId="14" xfId="0" applyFont="1" applyFill="1" applyBorder="1" applyAlignment="1" applyProtection="1">
      <alignment horizontal="center" vertical="center" wrapText="1"/>
      <protection/>
    </xf>
    <xf numFmtId="0" fontId="57" fillId="0" borderId="15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4" fillId="38" borderId="45" xfId="0" applyFont="1" applyFill="1" applyBorder="1" applyAlignment="1" applyProtection="1">
      <alignment horizontal="center" vertical="center" textRotation="90" wrapText="1"/>
      <protection/>
    </xf>
    <xf numFmtId="0" fontId="54" fillId="38" borderId="40" xfId="0" applyFont="1" applyFill="1" applyBorder="1" applyAlignment="1" applyProtection="1">
      <alignment horizontal="center" vertical="center" textRotation="90" wrapText="1"/>
      <protection/>
    </xf>
    <xf numFmtId="0" fontId="54" fillId="38" borderId="46" xfId="0" applyFont="1" applyFill="1" applyBorder="1" applyAlignment="1" applyProtection="1">
      <alignment horizontal="center" vertical="center" textRotation="90" wrapText="1"/>
      <protection/>
    </xf>
    <xf numFmtId="0" fontId="60" fillId="34" borderId="47" xfId="0" applyFont="1" applyFill="1" applyBorder="1" applyAlignment="1" applyProtection="1">
      <alignment horizontal="center" vertical="center" wrapText="1"/>
      <protection/>
    </xf>
    <xf numFmtId="0" fontId="60" fillId="34" borderId="48" xfId="0" applyFont="1" applyFill="1" applyBorder="1" applyAlignment="1" applyProtection="1">
      <alignment horizontal="center" vertical="center" wrapText="1"/>
      <protection/>
    </xf>
    <xf numFmtId="49" fontId="53" fillId="0" borderId="22" xfId="0" applyNumberFormat="1" applyFont="1" applyFill="1" applyBorder="1" applyAlignment="1" applyProtection="1">
      <alignment horizontal="center" vertical="center"/>
      <protection/>
    </xf>
    <xf numFmtId="0" fontId="53" fillId="0" borderId="22" xfId="0" applyNumberFormat="1" applyFont="1" applyFill="1" applyBorder="1" applyAlignment="1" applyProtection="1">
      <alignment horizontal="center" vertical="center"/>
      <protection/>
    </xf>
    <xf numFmtId="0" fontId="59" fillId="0" borderId="45" xfId="0" applyFont="1" applyFill="1" applyBorder="1" applyAlignment="1" applyProtection="1">
      <alignment horizontal="center" vertical="center" wrapText="1"/>
      <protection/>
    </xf>
    <xf numFmtId="0" fontId="59" fillId="0" borderId="40" xfId="0" applyFont="1" applyFill="1" applyBorder="1" applyAlignment="1" applyProtection="1">
      <alignment horizontal="center" vertical="center" wrapText="1"/>
      <protection/>
    </xf>
    <xf numFmtId="0" fontId="59" fillId="0" borderId="46" xfId="0" applyFont="1" applyFill="1" applyBorder="1" applyAlignment="1" applyProtection="1">
      <alignment horizontal="center" vertical="center" wrapText="1"/>
      <protection/>
    </xf>
    <xf numFmtId="0" fontId="54" fillId="41" borderId="45" xfId="0" applyFont="1" applyFill="1" applyBorder="1" applyAlignment="1" applyProtection="1">
      <alignment horizontal="center" vertical="center" textRotation="90" wrapText="1"/>
      <protection/>
    </xf>
    <xf numFmtId="0" fontId="54" fillId="41" borderId="40" xfId="0" applyFont="1" applyFill="1" applyBorder="1" applyAlignment="1" applyProtection="1">
      <alignment horizontal="center" vertical="center" textRotation="90" wrapText="1"/>
      <protection/>
    </xf>
    <xf numFmtId="0" fontId="54" fillId="41" borderId="46" xfId="0" applyFont="1" applyFill="1" applyBorder="1" applyAlignment="1" applyProtection="1">
      <alignment horizontal="center" vertical="center" textRotation="90" wrapText="1"/>
      <protection/>
    </xf>
    <xf numFmtId="0" fontId="62" fillId="0" borderId="43" xfId="0" applyFont="1" applyFill="1" applyBorder="1" applyAlignment="1" applyProtection="1">
      <alignment horizontal="center" vertical="center"/>
      <protection/>
    </xf>
    <xf numFmtId="0" fontId="62" fillId="0" borderId="49" xfId="0" applyFont="1" applyFill="1" applyBorder="1" applyAlignment="1" applyProtection="1">
      <alignment horizontal="center" vertical="center"/>
      <protection/>
    </xf>
    <xf numFmtId="0" fontId="62" fillId="0" borderId="50" xfId="0" applyFont="1" applyFill="1" applyBorder="1" applyAlignment="1" applyProtection="1">
      <alignment horizontal="center" vertical="center"/>
      <protection/>
    </xf>
    <xf numFmtId="49" fontId="63" fillId="41" borderId="22" xfId="0" applyNumberFormat="1" applyFont="1" applyFill="1" applyBorder="1" applyAlignment="1" applyProtection="1">
      <alignment horizontal="center" vertical="center"/>
      <protection/>
    </xf>
    <xf numFmtId="0" fontId="63" fillId="41" borderId="22" xfId="0" applyNumberFormat="1" applyFont="1" applyFill="1" applyBorder="1" applyAlignment="1" applyProtection="1">
      <alignment horizontal="center" vertical="center"/>
      <protection/>
    </xf>
    <xf numFmtId="0" fontId="50" fillId="47" borderId="23" xfId="0" applyFont="1" applyFill="1" applyBorder="1" applyAlignment="1" applyProtection="1">
      <alignment horizontal="center" vertical="center"/>
      <protection/>
    </xf>
    <xf numFmtId="0" fontId="54" fillId="36" borderId="43" xfId="0" applyFont="1" applyFill="1" applyBorder="1" applyAlignment="1" applyProtection="1">
      <alignment horizontal="center" vertical="center"/>
      <protection/>
    </xf>
    <xf numFmtId="0" fontId="54" fillId="36" borderId="49" xfId="0" applyFont="1" applyFill="1" applyBorder="1" applyAlignment="1" applyProtection="1">
      <alignment horizontal="center" vertical="center"/>
      <protection/>
    </xf>
    <xf numFmtId="0" fontId="54" fillId="36" borderId="50" xfId="0" applyFont="1" applyFill="1" applyBorder="1" applyAlignment="1" applyProtection="1">
      <alignment horizontal="center" vertical="center"/>
      <protection/>
    </xf>
    <xf numFmtId="0" fontId="54" fillId="39" borderId="45" xfId="0" applyFont="1" applyFill="1" applyBorder="1" applyAlignment="1" applyProtection="1">
      <alignment horizontal="center" vertical="center" textRotation="90" wrapText="1"/>
      <protection/>
    </xf>
    <xf numFmtId="0" fontId="54" fillId="39" borderId="40" xfId="0" applyFont="1" applyFill="1" applyBorder="1" applyAlignment="1" applyProtection="1">
      <alignment horizontal="center" vertical="center" textRotation="90" wrapText="1"/>
      <protection/>
    </xf>
    <xf numFmtId="0" fontId="54" fillId="39" borderId="46" xfId="0" applyFont="1" applyFill="1" applyBorder="1" applyAlignment="1" applyProtection="1">
      <alignment horizontal="center" vertical="center" textRotation="90" wrapText="1"/>
      <protection/>
    </xf>
    <xf numFmtId="0" fontId="62" fillId="0" borderId="51" xfId="0" applyFont="1" applyFill="1" applyBorder="1" applyAlignment="1" applyProtection="1">
      <alignment horizontal="center" vertical="center"/>
      <protection/>
    </xf>
    <xf numFmtId="0" fontId="62" fillId="0" borderId="27" xfId="0" applyFont="1" applyFill="1" applyBorder="1" applyAlignment="1" applyProtection="1">
      <alignment horizontal="center" vertical="center"/>
      <protection/>
    </xf>
    <xf numFmtId="0" fontId="62" fillId="0" borderId="28" xfId="0" applyFont="1" applyFill="1" applyBorder="1" applyAlignment="1" applyProtection="1">
      <alignment horizontal="center" vertical="center"/>
      <protection/>
    </xf>
    <xf numFmtId="0" fontId="62" fillId="0" borderId="52" xfId="0" applyFont="1" applyFill="1" applyBorder="1" applyAlignment="1" applyProtection="1">
      <alignment horizontal="center" vertical="center"/>
      <protection/>
    </xf>
    <xf numFmtId="0" fontId="62" fillId="0" borderId="41" xfId="0" applyFont="1" applyFill="1" applyBorder="1" applyAlignment="1" applyProtection="1">
      <alignment horizontal="center" vertical="center"/>
      <protection/>
    </xf>
    <xf numFmtId="0" fontId="62" fillId="0" borderId="53" xfId="0" applyFont="1" applyFill="1" applyBorder="1" applyAlignment="1" applyProtection="1">
      <alignment horizontal="center" vertical="center"/>
      <protection/>
    </xf>
    <xf numFmtId="0" fontId="0" fillId="34" borderId="47" xfId="0" applyFill="1" applyBorder="1" applyAlignment="1" applyProtection="1">
      <alignment horizontal="center" vertical="top" wrapText="1"/>
      <protection/>
    </xf>
    <xf numFmtId="0" fontId="0" fillId="34" borderId="48" xfId="0" applyFill="1" applyBorder="1" applyAlignment="1" applyProtection="1">
      <alignment horizontal="center" vertical="top" wrapText="1"/>
      <protection/>
    </xf>
    <xf numFmtId="0" fontId="0" fillId="34" borderId="54" xfId="0" applyFill="1" applyBorder="1" applyAlignment="1" applyProtection="1">
      <alignment horizontal="center" vertical="top" wrapText="1"/>
      <protection/>
    </xf>
    <xf numFmtId="0" fontId="0" fillId="34" borderId="55" xfId="0" applyFill="1" applyBorder="1" applyAlignment="1" applyProtection="1">
      <alignment horizontal="center" vertical="top" wrapText="1"/>
      <protection/>
    </xf>
    <xf numFmtId="0" fontId="0" fillId="34" borderId="49" xfId="0" applyFill="1" applyBorder="1" applyAlignment="1" applyProtection="1">
      <alignment horizontal="center" vertical="top" wrapText="1"/>
      <protection/>
    </xf>
    <xf numFmtId="0" fontId="0" fillId="34" borderId="50" xfId="0" applyFill="1" applyBorder="1" applyAlignment="1" applyProtection="1">
      <alignment horizontal="center" vertical="top" wrapText="1"/>
      <protection/>
    </xf>
    <xf numFmtId="0" fontId="0" fillId="34" borderId="56" xfId="0" applyFill="1" applyBorder="1" applyAlignment="1" applyProtection="1">
      <alignment horizontal="center" vertical="top" wrapText="1"/>
      <protection/>
    </xf>
    <xf numFmtId="0" fontId="0" fillId="34" borderId="57" xfId="0" applyFill="1" applyBorder="1" applyAlignment="1" applyProtection="1">
      <alignment horizontal="center" vertical="top" wrapText="1"/>
      <protection/>
    </xf>
    <xf numFmtId="0" fontId="0" fillId="34" borderId="58" xfId="0" applyFill="1" applyBorder="1" applyAlignment="1" applyProtection="1">
      <alignment horizontal="center" vertical="top" wrapText="1"/>
      <protection/>
    </xf>
    <xf numFmtId="49" fontId="53" fillId="0" borderId="23" xfId="0" applyNumberFormat="1" applyFont="1" applyFill="1" applyBorder="1" applyAlignment="1" applyProtection="1">
      <alignment horizontal="center" vertical="center"/>
      <protection locked="0"/>
    </xf>
    <xf numFmtId="49" fontId="53" fillId="0" borderId="22" xfId="0" applyNumberFormat="1" applyFont="1" applyFill="1" applyBorder="1" applyAlignment="1" applyProtection="1">
      <alignment horizontal="center" vertical="center"/>
      <protection locked="0"/>
    </xf>
    <xf numFmtId="0" fontId="59" fillId="0" borderId="51" xfId="0" applyFont="1" applyFill="1" applyBorder="1" applyAlignment="1" applyProtection="1">
      <alignment horizontal="center" vertical="center" wrapText="1"/>
      <protection/>
    </xf>
    <xf numFmtId="0" fontId="59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 wrapText="1"/>
      <protection/>
    </xf>
    <xf numFmtId="0" fontId="22" fillId="35" borderId="0" xfId="0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textRotation="90" wrapText="1"/>
      <protection/>
    </xf>
    <xf numFmtId="49" fontId="53" fillId="41" borderId="2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0</xdr:rowOff>
    </xdr:from>
    <xdr:to>
      <xdr:col>14</xdr:col>
      <xdr:colOff>295275</xdr:colOff>
      <xdr:row>3</xdr:row>
      <xdr:rowOff>9525</xdr:rowOff>
    </xdr:to>
    <xdr:pic>
      <xdr:nvPicPr>
        <xdr:cNvPr id="1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31</xdr:row>
      <xdr:rowOff>76200</xdr:rowOff>
    </xdr:from>
    <xdr:to>
      <xdr:col>14</xdr:col>
      <xdr:colOff>304800</xdr:colOff>
      <xdr:row>34</xdr:row>
      <xdr:rowOff>57150</xdr:rowOff>
    </xdr:to>
    <xdr:pic>
      <xdr:nvPicPr>
        <xdr:cNvPr id="2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9372600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view="pageLayout" zoomScaleNormal="80" workbookViewId="0" topLeftCell="A31">
      <selection activeCell="D36" sqref="D36:O36"/>
    </sheetView>
  </sheetViews>
  <sheetFormatPr defaultColWidth="11.421875" defaultRowHeight="15"/>
  <cols>
    <col min="1" max="1" width="8.7109375" style="16" customWidth="1"/>
    <col min="2" max="2" width="13.00390625" style="16" customWidth="1"/>
    <col min="3" max="3" width="7.28125" style="16" customWidth="1"/>
    <col min="4" max="4" width="6.57421875" style="16" customWidth="1"/>
    <col min="5" max="5" width="7.7109375" style="16" customWidth="1"/>
    <col min="6" max="6" width="6.57421875" style="16" customWidth="1"/>
    <col min="7" max="7" width="6.7109375" style="16" customWidth="1"/>
    <col min="8" max="8" width="7.421875" style="16" customWidth="1"/>
    <col min="9" max="9" width="6.8515625" style="16" customWidth="1"/>
    <col min="10" max="10" width="7.140625" style="16" customWidth="1"/>
    <col min="11" max="11" width="3.28125" style="16" customWidth="1"/>
    <col min="12" max="12" width="3.00390625" style="16" customWidth="1"/>
    <col min="13" max="13" width="3.8515625" style="16" customWidth="1"/>
    <col min="14" max="14" width="3.57421875" style="16" customWidth="1"/>
    <col min="15" max="15" width="6.7109375" style="16" customWidth="1"/>
    <col min="16" max="16" width="9.8515625" style="23" hidden="1" customWidth="1"/>
    <col min="17" max="17" width="15.7109375" style="23" hidden="1" customWidth="1"/>
    <col min="18" max="18" width="6.7109375" style="16" hidden="1" customWidth="1"/>
    <col min="19" max="19" width="11.7109375" style="16" hidden="1" customWidth="1"/>
    <col min="20" max="20" width="7.28125" style="16" hidden="1" customWidth="1"/>
    <col min="21" max="21" width="9.57421875" style="16" hidden="1" customWidth="1"/>
    <col min="22" max="22" width="6.8515625" style="16" hidden="1" customWidth="1"/>
    <col min="23" max="23" width="11.7109375" style="16" hidden="1" customWidth="1"/>
    <col min="24" max="24" width="4.8515625" style="16" hidden="1" customWidth="1"/>
    <col min="25" max="25" width="12.57421875" style="16" hidden="1" customWidth="1"/>
    <col min="26" max="26" width="10.28125" style="16" customWidth="1"/>
    <col min="27" max="27" width="8.7109375" style="16" customWidth="1"/>
    <col min="28" max="28" width="4.8515625" style="16" customWidth="1"/>
    <col min="29" max="29" width="9.28125" style="16" customWidth="1"/>
    <col min="30" max="33" width="4.8515625" style="16" customWidth="1"/>
    <col min="34" max="34" width="7.421875" style="16" customWidth="1"/>
    <col min="35" max="35" width="4.8515625" style="16" customWidth="1"/>
    <col min="36" max="36" width="10.7109375" style="16" customWidth="1"/>
    <col min="37" max="97" width="4.8515625" style="16" customWidth="1"/>
    <col min="98" max="16384" width="11.421875" style="16" customWidth="1"/>
  </cols>
  <sheetData>
    <row r="1" spans="1:25" ht="24.75" customHeight="1">
      <c r="A1" s="14" t="s">
        <v>0</v>
      </c>
      <c r="B1" s="155" t="s">
        <v>69</v>
      </c>
      <c r="C1" s="155"/>
      <c r="D1" s="104" t="s">
        <v>1</v>
      </c>
      <c r="E1" s="104"/>
      <c r="F1" s="155" t="s">
        <v>71</v>
      </c>
      <c r="G1" s="155"/>
      <c r="H1" s="155"/>
      <c r="I1" s="155"/>
      <c r="J1" s="155"/>
      <c r="K1" s="155"/>
      <c r="L1" s="15"/>
      <c r="M1" s="15"/>
      <c r="N1" s="15"/>
      <c r="O1" s="15"/>
      <c r="P1" s="108" t="s">
        <v>48</v>
      </c>
      <c r="Q1" s="108"/>
      <c r="R1" s="108"/>
      <c r="S1" s="108"/>
      <c r="T1" s="160" t="s">
        <v>46</v>
      </c>
      <c r="V1" s="158" t="s">
        <v>47</v>
      </c>
      <c r="Y1" s="17" t="s">
        <v>55</v>
      </c>
    </row>
    <row r="2" spans="1:25" ht="24.75" customHeight="1">
      <c r="A2" s="18" t="s">
        <v>2</v>
      </c>
      <c r="B2" s="154" t="s">
        <v>70</v>
      </c>
      <c r="C2" s="154"/>
      <c r="D2" s="104" t="s">
        <v>31</v>
      </c>
      <c r="E2" s="104"/>
      <c r="F2" s="161" t="s">
        <v>68</v>
      </c>
      <c r="G2" s="161"/>
      <c r="H2" s="161"/>
      <c r="I2" s="161"/>
      <c r="J2" s="161"/>
      <c r="K2" s="161"/>
      <c r="L2" s="15"/>
      <c r="M2" s="15"/>
      <c r="N2" s="15"/>
      <c r="O2" s="15"/>
      <c r="P2" s="15"/>
      <c r="Q2" s="15"/>
      <c r="T2" s="160"/>
      <c r="V2" s="158"/>
      <c r="Y2" s="19">
        <f>(Y8*0.95)+(Y10*0.05)+(Y12*1)+(Y14*1)</f>
        <v>72.8186875</v>
      </c>
    </row>
    <row r="3" spans="1:29" ht="24.75" customHeight="1">
      <c r="A3" s="127" t="s">
        <v>24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  <c r="L3" s="15"/>
      <c r="M3" s="15"/>
      <c r="N3" s="15"/>
      <c r="O3" s="15"/>
      <c r="P3" s="15"/>
      <c r="Q3" s="15"/>
      <c r="T3" s="160"/>
      <c r="V3" s="158"/>
      <c r="Y3" s="20"/>
      <c r="Z3" s="20"/>
      <c r="AA3" s="20"/>
      <c r="AB3" s="20"/>
      <c r="AC3" s="20"/>
    </row>
    <row r="4" spans="1:22" s="23" customFormat="1" ht="7.5" customHeight="1" thickBot="1">
      <c r="A4" s="21"/>
      <c r="B4" s="15"/>
      <c r="C4" s="1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T4" s="160"/>
      <c r="V4" s="158"/>
    </row>
    <row r="5" spans="1:30" ht="18" customHeight="1" thickBot="1">
      <c r="A5" s="24" t="s">
        <v>49</v>
      </c>
      <c r="B5" s="25"/>
      <c r="C5" s="25" t="s">
        <v>50</v>
      </c>
      <c r="D5" s="26"/>
      <c r="E5" s="26"/>
      <c r="F5" s="25" t="s">
        <v>51</v>
      </c>
      <c r="G5" s="26"/>
      <c r="H5" s="26"/>
      <c r="I5" s="26"/>
      <c r="J5" s="25" t="s">
        <v>52</v>
      </c>
      <c r="K5" s="26"/>
      <c r="L5" s="26"/>
      <c r="M5" s="26"/>
      <c r="N5" s="26"/>
      <c r="O5" s="27"/>
      <c r="P5" s="21"/>
      <c r="Q5" s="21"/>
      <c r="R5" s="28"/>
      <c r="T5" s="160"/>
      <c r="V5" s="158"/>
      <c r="Y5" s="29"/>
      <c r="Z5" s="29"/>
      <c r="AA5" s="29"/>
      <c r="AB5" s="29"/>
      <c r="AC5" s="29"/>
      <c r="AD5" s="29"/>
    </row>
    <row r="6" spans="1:30" ht="18" customHeight="1" thickBot="1">
      <c r="A6" s="30"/>
      <c r="B6" s="31"/>
      <c r="C6" s="32"/>
      <c r="D6" s="32"/>
      <c r="E6" s="32"/>
      <c r="F6" s="32"/>
      <c r="G6" s="32"/>
      <c r="H6" s="32"/>
      <c r="I6" s="32"/>
      <c r="J6" s="33" t="str">
        <f>IF((U11+W11)=2,"Validé","NV")</f>
        <v>Validé</v>
      </c>
      <c r="K6" s="34">
        <v>1</v>
      </c>
      <c r="L6" s="35">
        <v>2</v>
      </c>
      <c r="M6" s="36">
        <v>3</v>
      </c>
      <c r="N6" s="37">
        <v>4</v>
      </c>
      <c r="O6" s="38" t="s">
        <v>45</v>
      </c>
      <c r="P6" s="39">
        <v>0.125</v>
      </c>
      <c r="Q6" s="28">
        <f>106*P6</f>
        <v>13.25</v>
      </c>
      <c r="S6" s="16">
        <f>(Q6/R11)*S11</f>
        <v>9.9375</v>
      </c>
      <c r="T6" s="160"/>
      <c r="V6" s="158"/>
      <c r="Y6" s="40" t="str">
        <f>IF(U45&gt;=6,IF(V45&gt;=13,IF(T49&gt;0,"FAVORABLE","xxxxxxxxxx"),"xxxxxxxxxx"),"xxxxxxxxxx")</f>
        <v>FAVORABLE</v>
      </c>
      <c r="AA6" s="41"/>
      <c r="AB6" s="41"/>
      <c r="AC6" s="41"/>
      <c r="AD6" s="41"/>
    </row>
    <row r="7" spans="1:36" ht="26.25" customHeight="1" thickBot="1">
      <c r="A7" s="114" t="s">
        <v>28</v>
      </c>
      <c r="B7" s="121" t="s">
        <v>19</v>
      </c>
      <c r="C7" s="105" t="s">
        <v>3</v>
      </c>
      <c r="D7" s="106"/>
      <c r="E7" s="106"/>
      <c r="F7" s="106"/>
      <c r="G7" s="106"/>
      <c r="H7" s="106"/>
      <c r="I7" s="106"/>
      <c r="J7" s="107"/>
      <c r="K7" s="42">
        <f aca="true" t="shared" si="0" ref="K7:N22">$O7</f>
        <v>3</v>
      </c>
      <c r="L7" s="43">
        <f t="shared" si="0"/>
        <v>3</v>
      </c>
      <c r="M7" s="43">
        <f t="shared" si="0"/>
        <v>3</v>
      </c>
      <c r="N7" s="44">
        <f t="shared" si="0"/>
        <v>3</v>
      </c>
      <c r="O7" s="1">
        <v>3</v>
      </c>
      <c r="P7" s="45"/>
      <c r="Q7" s="45"/>
      <c r="R7" s="28"/>
      <c r="T7" s="16">
        <f>IF((O7&gt;=2),1)</f>
        <v>1</v>
      </c>
      <c r="V7" s="16">
        <f>IF((O7&gt;=3),1)</f>
        <v>1</v>
      </c>
      <c r="Y7" s="46" t="s">
        <v>54</v>
      </c>
      <c r="Z7" s="47"/>
      <c r="AA7" s="47"/>
      <c r="AI7" s="48"/>
      <c r="AJ7" s="49"/>
    </row>
    <row r="8" spans="1:36" ht="26.25" customHeight="1" thickBot="1">
      <c r="A8" s="115"/>
      <c r="B8" s="122"/>
      <c r="C8" s="101" t="s">
        <v>4</v>
      </c>
      <c r="D8" s="102"/>
      <c r="E8" s="102"/>
      <c r="F8" s="102"/>
      <c r="G8" s="102"/>
      <c r="H8" s="102"/>
      <c r="I8" s="102"/>
      <c r="J8" s="103"/>
      <c r="K8" s="50">
        <f>$O8</f>
        <v>4</v>
      </c>
      <c r="L8" s="51">
        <f t="shared" si="0"/>
        <v>4</v>
      </c>
      <c r="M8" s="51">
        <f t="shared" si="0"/>
        <v>4</v>
      </c>
      <c r="N8" s="52">
        <f t="shared" si="0"/>
        <v>4</v>
      </c>
      <c r="O8" s="1">
        <v>4</v>
      </c>
      <c r="P8" s="45"/>
      <c r="Q8" s="45"/>
      <c r="R8" s="28"/>
      <c r="T8" s="16">
        <f aca="true" t="shared" si="1" ref="T8:T43">IF((O8&gt;=2),1)</f>
        <v>1</v>
      </c>
      <c r="V8" s="16">
        <f aca="true" t="shared" si="2" ref="V8:V30">IF((O8&gt;=3),1)</f>
        <v>1</v>
      </c>
      <c r="Y8" s="93">
        <f>S6+S12+S17+S22+S27+S37+R46</f>
        <v>76.65125</v>
      </c>
      <c r="AA8" s="47"/>
      <c r="AI8" s="48"/>
      <c r="AJ8" s="49"/>
    </row>
    <row r="9" spans="1:36" ht="26.25" customHeight="1" thickBot="1">
      <c r="A9" s="115"/>
      <c r="B9" s="122"/>
      <c r="C9" s="101" t="s">
        <v>5</v>
      </c>
      <c r="D9" s="102"/>
      <c r="E9" s="102"/>
      <c r="F9" s="102"/>
      <c r="G9" s="102"/>
      <c r="H9" s="102"/>
      <c r="I9" s="102"/>
      <c r="J9" s="103"/>
      <c r="K9" s="50">
        <f aca="true" t="shared" si="3" ref="K9:K30">$O9</f>
        <v>3</v>
      </c>
      <c r="L9" s="51">
        <f t="shared" si="0"/>
        <v>3</v>
      </c>
      <c r="M9" s="51">
        <f t="shared" si="0"/>
        <v>3</v>
      </c>
      <c r="N9" s="52">
        <f t="shared" si="0"/>
        <v>3</v>
      </c>
      <c r="O9" s="1">
        <v>3</v>
      </c>
      <c r="P9" s="45"/>
      <c r="Q9" s="45"/>
      <c r="R9" s="28"/>
      <c r="T9" s="16">
        <f t="shared" si="1"/>
        <v>1</v>
      </c>
      <c r="V9" s="16">
        <f t="shared" si="2"/>
        <v>1</v>
      </c>
      <c r="Y9" s="47" t="s">
        <v>56</v>
      </c>
      <c r="Z9" s="47"/>
      <c r="AA9" s="47"/>
      <c r="AI9" s="48"/>
      <c r="AJ9" s="49"/>
    </row>
    <row r="10" spans="1:36" ht="26.25" customHeight="1" thickBot="1">
      <c r="A10" s="115"/>
      <c r="B10" s="123"/>
      <c r="C10" s="98" t="s">
        <v>6</v>
      </c>
      <c r="D10" s="99"/>
      <c r="E10" s="99"/>
      <c r="F10" s="99"/>
      <c r="G10" s="99"/>
      <c r="H10" s="99"/>
      <c r="I10" s="99"/>
      <c r="J10" s="100"/>
      <c r="K10" s="53">
        <f t="shared" si="3"/>
        <v>2</v>
      </c>
      <c r="L10" s="54">
        <f t="shared" si="0"/>
        <v>2</v>
      </c>
      <c r="M10" s="54">
        <f t="shared" si="0"/>
        <v>2</v>
      </c>
      <c r="N10" s="55">
        <f t="shared" si="0"/>
        <v>2</v>
      </c>
      <c r="O10" s="1">
        <v>2</v>
      </c>
      <c r="P10" s="45"/>
      <c r="Q10" s="45"/>
      <c r="R10" s="28"/>
      <c r="T10" s="16">
        <f t="shared" si="1"/>
        <v>1</v>
      </c>
      <c r="V10" s="16" t="b">
        <f t="shared" si="2"/>
        <v>0</v>
      </c>
      <c r="Y10" s="49"/>
      <c r="Z10" s="47"/>
      <c r="AA10" s="47"/>
      <c r="AI10" s="48"/>
      <c r="AJ10" s="49"/>
    </row>
    <row r="11" spans="1:36" ht="14.25" customHeight="1" thickBot="1">
      <c r="A11" s="115"/>
      <c r="B11" s="30"/>
      <c r="C11" s="56"/>
      <c r="D11" s="56"/>
      <c r="E11" s="56"/>
      <c r="F11" s="56"/>
      <c r="G11" s="56"/>
      <c r="H11" s="56"/>
      <c r="I11" s="56"/>
      <c r="J11" s="33" t="str">
        <f>IF((U16+W16)=2,"Validé","NV")</f>
        <v>Validé</v>
      </c>
      <c r="K11" s="57"/>
      <c r="L11" s="45"/>
      <c r="M11" s="58">
        <f t="shared" si="0"/>
        <v>0</v>
      </c>
      <c r="N11" s="59">
        <f t="shared" si="0"/>
        <v>0</v>
      </c>
      <c r="O11" s="60"/>
      <c r="P11" s="61"/>
      <c r="Q11" s="61"/>
      <c r="R11" s="28">
        <v>16</v>
      </c>
      <c r="S11" s="16">
        <f>SUM(O7:O10)</f>
        <v>12</v>
      </c>
      <c r="T11" s="16">
        <f>SUM(T7:T10)</f>
        <v>4</v>
      </c>
      <c r="U11" s="62">
        <f>IF((T11=4),1)</f>
        <v>1</v>
      </c>
      <c r="V11" s="16">
        <f>SUM(V7:V10)</f>
        <v>3</v>
      </c>
      <c r="W11" s="62">
        <f>IF((V11&gt;=2),1)</f>
        <v>1</v>
      </c>
      <c r="Y11" s="16" t="s">
        <v>57</v>
      </c>
      <c r="AI11" s="48"/>
      <c r="AJ11" s="49"/>
    </row>
    <row r="12" spans="1:36" ht="26.25" customHeight="1" thickBot="1">
      <c r="A12" s="115"/>
      <c r="B12" s="121" t="s">
        <v>36</v>
      </c>
      <c r="C12" s="117" t="s">
        <v>37</v>
      </c>
      <c r="D12" s="118"/>
      <c r="E12" s="118"/>
      <c r="F12" s="118"/>
      <c r="G12" s="118"/>
      <c r="H12" s="118"/>
      <c r="I12" s="118"/>
      <c r="J12" s="118"/>
      <c r="K12" s="42">
        <f t="shared" si="3"/>
        <v>2</v>
      </c>
      <c r="L12" s="43">
        <f t="shared" si="0"/>
        <v>2</v>
      </c>
      <c r="M12" s="43">
        <f t="shared" si="0"/>
        <v>2</v>
      </c>
      <c r="N12" s="44">
        <f t="shared" si="0"/>
        <v>2</v>
      </c>
      <c r="O12" s="1">
        <v>2</v>
      </c>
      <c r="P12" s="39">
        <v>0.125</v>
      </c>
      <c r="Q12" s="28">
        <f>106*P12</f>
        <v>13.25</v>
      </c>
      <c r="S12" s="16">
        <f>(Q12/R16)*S16</f>
        <v>8.28125</v>
      </c>
      <c r="T12" s="16">
        <f t="shared" si="1"/>
        <v>1</v>
      </c>
      <c r="V12" s="16" t="b">
        <f t="shared" si="2"/>
        <v>0</v>
      </c>
      <c r="Y12" s="49"/>
      <c r="Z12" s="47"/>
      <c r="AA12" s="47"/>
      <c r="AI12" s="48"/>
      <c r="AJ12" s="49"/>
    </row>
    <row r="13" spans="1:36" ht="51" customHeight="1" thickBot="1">
      <c r="A13" s="115"/>
      <c r="B13" s="122"/>
      <c r="C13" s="98" t="s">
        <v>33</v>
      </c>
      <c r="D13" s="99"/>
      <c r="E13" s="99"/>
      <c r="F13" s="99"/>
      <c r="G13" s="99"/>
      <c r="H13" s="99"/>
      <c r="I13" s="99"/>
      <c r="J13" s="100"/>
      <c r="K13" s="50">
        <f t="shared" si="3"/>
        <v>3</v>
      </c>
      <c r="L13" s="51">
        <f t="shared" si="0"/>
        <v>3</v>
      </c>
      <c r="M13" s="51">
        <f t="shared" si="0"/>
        <v>3</v>
      </c>
      <c r="N13" s="52">
        <f t="shared" si="0"/>
        <v>3</v>
      </c>
      <c r="O13" s="1">
        <v>3</v>
      </c>
      <c r="P13" s="45"/>
      <c r="Q13" s="45"/>
      <c r="R13" s="28"/>
      <c r="T13" s="16">
        <f t="shared" si="1"/>
        <v>1</v>
      </c>
      <c r="V13" s="16">
        <f t="shared" si="2"/>
        <v>1</v>
      </c>
      <c r="Y13" s="47" t="s">
        <v>57</v>
      </c>
      <c r="Z13" s="47"/>
      <c r="AA13" s="47"/>
      <c r="AI13" s="48"/>
      <c r="AJ13" s="49"/>
    </row>
    <row r="14" spans="1:36" ht="26.25" customHeight="1" thickBot="1">
      <c r="A14" s="115"/>
      <c r="B14" s="122"/>
      <c r="C14" s="98" t="s">
        <v>34</v>
      </c>
      <c r="D14" s="99"/>
      <c r="E14" s="99"/>
      <c r="F14" s="99"/>
      <c r="G14" s="99"/>
      <c r="H14" s="99"/>
      <c r="I14" s="99"/>
      <c r="J14" s="100"/>
      <c r="K14" s="50">
        <f t="shared" si="3"/>
        <v>2</v>
      </c>
      <c r="L14" s="51">
        <f t="shared" si="0"/>
        <v>2</v>
      </c>
      <c r="M14" s="51">
        <f t="shared" si="0"/>
        <v>2</v>
      </c>
      <c r="N14" s="52">
        <f t="shared" si="0"/>
        <v>2</v>
      </c>
      <c r="O14" s="1">
        <v>2</v>
      </c>
      <c r="P14" s="45"/>
      <c r="Q14" s="45"/>
      <c r="R14" s="28"/>
      <c r="T14" s="16">
        <f t="shared" si="1"/>
        <v>1</v>
      </c>
      <c r="V14" s="16" t="b">
        <f t="shared" si="2"/>
        <v>0</v>
      </c>
      <c r="Y14" s="49"/>
      <c r="Z14" s="47"/>
      <c r="AA14" s="47"/>
      <c r="AJ14" s="49"/>
    </row>
    <row r="15" spans="1:36" ht="26.25" customHeight="1" thickBot="1">
      <c r="A15" s="115"/>
      <c r="B15" s="123"/>
      <c r="C15" s="98" t="s">
        <v>35</v>
      </c>
      <c r="D15" s="99"/>
      <c r="E15" s="99"/>
      <c r="F15" s="99"/>
      <c r="G15" s="99"/>
      <c r="H15" s="99"/>
      <c r="I15" s="99"/>
      <c r="J15" s="100"/>
      <c r="K15" s="53">
        <f t="shared" si="3"/>
        <v>3</v>
      </c>
      <c r="L15" s="54">
        <f t="shared" si="0"/>
        <v>3</v>
      </c>
      <c r="M15" s="54">
        <f t="shared" si="0"/>
        <v>3</v>
      </c>
      <c r="N15" s="55">
        <f t="shared" si="0"/>
        <v>3</v>
      </c>
      <c r="O15" s="1">
        <v>3</v>
      </c>
      <c r="P15" s="45"/>
      <c r="Q15" s="45"/>
      <c r="R15" s="28"/>
      <c r="T15" s="16">
        <f t="shared" si="1"/>
        <v>1</v>
      </c>
      <c r="V15" s="16">
        <f t="shared" si="2"/>
        <v>1</v>
      </c>
      <c r="Y15" s="47"/>
      <c r="Z15" s="47"/>
      <c r="AA15" s="47"/>
      <c r="AE15" s="16" t="s">
        <v>53</v>
      </c>
      <c r="AI15" s="48"/>
      <c r="AJ15" s="49"/>
    </row>
    <row r="16" spans="1:36" ht="14.25" customHeight="1" thickBot="1">
      <c r="A16" s="115"/>
      <c r="B16" s="30"/>
      <c r="C16" s="63"/>
      <c r="D16" s="63"/>
      <c r="E16" s="63"/>
      <c r="F16" s="63"/>
      <c r="G16" s="63"/>
      <c r="H16" s="63"/>
      <c r="I16" s="63"/>
      <c r="J16" s="33" t="str">
        <f>IF((U21+W21)=2,"Validé","NV")</f>
        <v>Validé</v>
      </c>
      <c r="K16" s="57"/>
      <c r="L16" s="45"/>
      <c r="M16" s="21"/>
      <c r="N16" s="21"/>
      <c r="O16" s="60"/>
      <c r="P16" s="61"/>
      <c r="Q16" s="61"/>
      <c r="R16" s="28">
        <v>16</v>
      </c>
      <c r="S16" s="16">
        <f>SUM(O12:O15)</f>
        <v>10</v>
      </c>
      <c r="T16" s="16">
        <f>SUM(T12:T15)</f>
        <v>4</v>
      </c>
      <c r="U16" s="62">
        <f>IF((T16=4),1)</f>
        <v>1</v>
      </c>
      <c r="V16" s="16">
        <f>SUM(V12:V15)</f>
        <v>2</v>
      </c>
      <c r="W16" s="62">
        <f>IF((V16&gt;=2),1)</f>
        <v>1</v>
      </c>
      <c r="AI16" s="48"/>
      <c r="AJ16" s="49"/>
    </row>
    <row r="17" spans="1:36" ht="24.75" customHeight="1" thickBot="1">
      <c r="A17" s="115"/>
      <c r="B17" s="121" t="s">
        <v>18</v>
      </c>
      <c r="C17" s="98" t="s">
        <v>15</v>
      </c>
      <c r="D17" s="99"/>
      <c r="E17" s="99"/>
      <c r="F17" s="99"/>
      <c r="G17" s="99"/>
      <c r="H17" s="99"/>
      <c r="I17" s="99"/>
      <c r="J17" s="100"/>
      <c r="K17" s="42">
        <f t="shared" si="3"/>
        <v>2</v>
      </c>
      <c r="L17" s="43">
        <f t="shared" si="0"/>
        <v>2</v>
      </c>
      <c r="M17" s="43">
        <f t="shared" si="0"/>
        <v>2</v>
      </c>
      <c r="N17" s="44">
        <f t="shared" si="0"/>
        <v>2</v>
      </c>
      <c r="O17" s="1">
        <v>2</v>
      </c>
      <c r="P17" s="39">
        <v>0.25</v>
      </c>
      <c r="Q17" s="28">
        <f>106*P17</f>
        <v>26.5</v>
      </c>
      <c r="S17" s="16">
        <f>(Q17/R21)*S21</f>
        <v>16.5625</v>
      </c>
      <c r="T17" s="16">
        <f t="shared" si="1"/>
        <v>1</v>
      </c>
      <c r="V17" s="16" t="b">
        <f t="shared" si="2"/>
        <v>0</v>
      </c>
      <c r="Z17" s="47"/>
      <c r="AA17" s="47"/>
      <c r="AI17" s="48"/>
      <c r="AJ17" s="49"/>
    </row>
    <row r="18" spans="1:27" ht="24.75" customHeight="1" thickBot="1">
      <c r="A18" s="115"/>
      <c r="B18" s="122"/>
      <c r="C18" s="98" t="s">
        <v>16</v>
      </c>
      <c r="D18" s="99"/>
      <c r="E18" s="99"/>
      <c r="F18" s="99"/>
      <c r="G18" s="99"/>
      <c r="H18" s="99"/>
      <c r="I18" s="99"/>
      <c r="J18" s="100"/>
      <c r="K18" s="50">
        <f t="shared" si="3"/>
        <v>3</v>
      </c>
      <c r="L18" s="51">
        <f t="shared" si="0"/>
        <v>3</v>
      </c>
      <c r="M18" s="51">
        <f t="shared" si="0"/>
        <v>3</v>
      </c>
      <c r="N18" s="52">
        <f t="shared" si="0"/>
        <v>3</v>
      </c>
      <c r="O18" s="1">
        <v>3</v>
      </c>
      <c r="P18" s="45"/>
      <c r="Q18" s="45"/>
      <c r="R18" s="28"/>
      <c r="T18" s="16">
        <f t="shared" si="1"/>
        <v>1</v>
      </c>
      <c r="V18" s="16">
        <f t="shared" si="2"/>
        <v>1</v>
      </c>
      <c r="Y18" s="47"/>
      <c r="Z18" s="47"/>
      <c r="AA18" s="47"/>
    </row>
    <row r="19" spans="1:27" ht="24.75" customHeight="1" thickBot="1">
      <c r="A19" s="115"/>
      <c r="B19" s="122"/>
      <c r="C19" s="98" t="s">
        <v>32</v>
      </c>
      <c r="D19" s="99"/>
      <c r="E19" s="99"/>
      <c r="F19" s="99"/>
      <c r="G19" s="99"/>
      <c r="H19" s="99"/>
      <c r="I19" s="99"/>
      <c r="J19" s="100"/>
      <c r="K19" s="50">
        <f t="shared" si="3"/>
        <v>2</v>
      </c>
      <c r="L19" s="51">
        <f t="shared" si="0"/>
        <v>2</v>
      </c>
      <c r="M19" s="51">
        <f t="shared" si="0"/>
        <v>2</v>
      </c>
      <c r="N19" s="52">
        <f t="shared" si="0"/>
        <v>2</v>
      </c>
      <c r="O19" s="1">
        <v>2</v>
      </c>
      <c r="P19" s="45"/>
      <c r="Q19" s="45"/>
      <c r="R19" s="64"/>
      <c r="T19" s="16">
        <f t="shared" si="1"/>
        <v>1</v>
      </c>
      <c r="V19" s="16" t="b">
        <f t="shared" si="2"/>
        <v>0</v>
      </c>
      <c r="Y19" s="47"/>
      <c r="Z19" s="47"/>
      <c r="AA19" s="47"/>
    </row>
    <row r="20" spans="1:27" ht="24.75" customHeight="1" thickBot="1">
      <c r="A20" s="116"/>
      <c r="B20" s="122"/>
      <c r="C20" s="98" t="s">
        <v>7</v>
      </c>
      <c r="D20" s="99"/>
      <c r="E20" s="99"/>
      <c r="F20" s="99"/>
      <c r="G20" s="99"/>
      <c r="H20" s="99"/>
      <c r="I20" s="99"/>
      <c r="J20" s="100"/>
      <c r="K20" s="53">
        <f t="shared" si="3"/>
        <v>3</v>
      </c>
      <c r="L20" s="54">
        <f t="shared" si="0"/>
        <v>3</v>
      </c>
      <c r="M20" s="54">
        <f t="shared" si="0"/>
        <v>3</v>
      </c>
      <c r="N20" s="55">
        <f t="shared" si="0"/>
        <v>3</v>
      </c>
      <c r="O20" s="1">
        <v>3</v>
      </c>
      <c r="P20" s="45"/>
      <c r="Q20" s="45"/>
      <c r="R20" s="64"/>
      <c r="T20" s="16">
        <f t="shared" si="1"/>
        <v>1</v>
      </c>
      <c r="V20" s="16">
        <f t="shared" si="2"/>
        <v>1</v>
      </c>
      <c r="Y20" s="47"/>
      <c r="Z20" s="47"/>
      <c r="AA20" s="47"/>
    </row>
    <row r="21" spans="1:23" ht="15" customHeight="1" thickBot="1">
      <c r="A21" s="65"/>
      <c r="B21" s="66"/>
      <c r="C21" s="67"/>
      <c r="D21" s="67"/>
      <c r="E21" s="67"/>
      <c r="F21" s="67"/>
      <c r="G21" s="67"/>
      <c r="H21" s="67"/>
      <c r="I21" s="67"/>
      <c r="J21" s="33" t="str">
        <f>IF((U26+W26)=2,"Validé","NV")</f>
        <v>Validé</v>
      </c>
      <c r="K21" s="21"/>
      <c r="L21" s="21"/>
      <c r="M21" s="21"/>
      <c r="N21" s="21"/>
      <c r="O21" s="60"/>
      <c r="R21" s="16">
        <v>16</v>
      </c>
      <c r="S21" s="16">
        <f>SUM(O17:O20)</f>
        <v>10</v>
      </c>
      <c r="T21" s="16">
        <f>SUM(T17:T20)</f>
        <v>4</v>
      </c>
      <c r="U21" s="62">
        <f>IF((T21=4),1)</f>
        <v>1</v>
      </c>
      <c r="V21" s="16">
        <f>SUM(V17:V20)</f>
        <v>2</v>
      </c>
      <c r="W21" s="62">
        <f>IF((V21&gt;=2),1)</f>
        <v>1</v>
      </c>
    </row>
    <row r="22" spans="1:22" ht="24.75" customHeight="1" thickBot="1">
      <c r="A22" s="124" t="s">
        <v>29</v>
      </c>
      <c r="B22" s="156" t="s">
        <v>20</v>
      </c>
      <c r="C22" s="105" t="s">
        <v>8</v>
      </c>
      <c r="D22" s="106"/>
      <c r="E22" s="106"/>
      <c r="F22" s="106"/>
      <c r="G22" s="106"/>
      <c r="H22" s="106"/>
      <c r="I22" s="106"/>
      <c r="J22" s="107"/>
      <c r="K22" s="42">
        <f t="shared" si="3"/>
        <v>2</v>
      </c>
      <c r="L22" s="43">
        <f t="shared" si="0"/>
        <v>2</v>
      </c>
      <c r="M22" s="43">
        <f t="shared" si="0"/>
        <v>2</v>
      </c>
      <c r="N22" s="44">
        <f t="shared" si="0"/>
        <v>2</v>
      </c>
      <c r="O22" s="1">
        <v>2</v>
      </c>
      <c r="P22" s="39">
        <v>0.1</v>
      </c>
      <c r="Q22" s="28">
        <f>106*P22</f>
        <v>10.600000000000001</v>
      </c>
      <c r="S22" s="16">
        <f>(Q22/R26)*S26</f>
        <v>6.625000000000001</v>
      </c>
      <c r="T22" s="16">
        <f t="shared" si="1"/>
        <v>1</v>
      </c>
      <c r="V22" s="16" t="b">
        <f t="shared" si="2"/>
        <v>0</v>
      </c>
    </row>
    <row r="23" spans="1:22" ht="24.75" customHeight="1" thickBot="1">
      <c r="A23" s="125"/>
      <c r="B23" s="157"/>
      <c r="C23" s="101" t="s">
        <v>9</v>
      </c>
      <c r="D23" s="102"/>
      <c r="E23" s="102"/>
      <c r="F23" s="102"/>
      <c r="G23" s="102"/>
      <c r="H23" s="102"/>
      <c r="I23" s="102"/>
      <c r="J23" s="103"/>
      <c r="K23" s="50">
        <f t="shared" si="3"/>
        <v>3</v>
      </c>
      <c r="L23" s="51">
        <f aca="true" t="shared" si="4" ref="L23:N30">$O23</f>
        <v>3</v>
      </c>
      <c r="M23" s="51">
        <f t="shared" si="4"/>
        <v>3</v>
      </c>
      <c r="N23" s="52">
        <f t="shared" si="4"/>
        <v>3</v>
      </c>
      <c r="O23" s="1">
        <v>3</v>
      </c>
      <c r="P23" s="45"/>
      <c r="Q23" s="45"/>
      <c r="T23" s="16">
        <f t="shared" si="1"/>
        <v>1</v>
      </c>
      <c r="V23" s="16">
        <f t="shared" si="2"/>
        <v>1</v>
      </c>
    </row>
    <row r="24" spans="1:22" ht="24.75" customHeight="1" thickBot="1">
      <c r="A24" s="125"/>
      <c r="B24" s="157"/>
      <c r="C24" s="101" t="s">
        <v>10</v>
      </c>
      <c r="D24" s="102"/>
      <c r="E24" s="102"/>
      <c r="F24" s="102"/>
      <c r="G24" s="102"/>
      <c r="H24" s="102"/>
      <c r="I24" s="102"/>
      <c r="J24" s="103"/>
      <c r="K24" s="50">
        <f t="shared" si="3"/>
        <v>2</v>
      </c>
      <c r="L24" s="51">
        <f t="shared" si="4"/>
        <v>2</v>
      </c>
      <c r="M24" s="51">
        <f t="shared" si="4"/>
        <v>2</v>
      </c>
      <c r="N24" s="52">
        <f t="shared" si="4"/>
        <v>2</v>
      </c>
      <c r="O24" s="1">
        <v>2</v>
      </c>
      <c r="P24" s="45"/>
      <c r="Q24" s="45"/>
      <c r="T24" s="16">
        <f t="shared" si="1"/>
        <v>1</v>
      </c>
      <c r="V24" s="16" t="b">
        <f t="shared" si="2"/>
        <v>0</v>
      </c>
    </row>
    <row r="25" spans="1:22" ht="24.75" customHeight="1" thickBot="1">
      <c r="A25" s="125"/>
      <c r="B25" s="157"/>
      <c r="C25" s="98" t="s">
        <v>11</v>
      </c>
      <c r="D25" s="99"/>
      <c r="E25" s="99"/>
      <c r="F25" s="99"/>
      <c r="G25" s="99"/>
      <c r="H25" s="99"/>
      <c r="I25" s="99"/>
      <c r="J25" s="100"/>
      <c r="K25" s="53">
        <f t="shared" si="3"/>
        <v>3</v>
      </c>
      <c r="L25" s="54">
        <f t="shared" si="4"/>
        <v>3</v>
      </c>
      <c r="M25" s="54">
        <f t="shared" si="4"/>
        <v>3</v>
      </c>
      <c r="N25" s="55">
        <f t="shared" si="4"/>
        <v>3</v>
      </c>
      <c r="O25" s="1">
        <v>3</v>
      </c>
      <c r="P25" s="45"/>
      <c r="Q25" s="45"/>
      <c r="T25" s="16">
        <f t="shared" si="1"/>
        <v>1</v>
      </c>
      <c r="V25" s="16">
        <f t="shared" si="2"/>
        <v>1</v>
      </c>
    </row>
    <row r="26" spans="1:23" ht="14.25" customHeight="1" thickBot="1">
      <c r="A26" s="125"/>
      <c r="B26" s="68"/>
      <c r="C26" s="69"/>
      <c r="D26" s="69"/>
      <c r="E26" s="69"/>
      <c r="F26" s="69"/>
      <c r="G26" s="69"/>
      <c r="H26" s="69"/>
      <c r="I26" s="69"/>
      <c r="J26" s="33" t="str">
        <f>IF((U31+W31)=2,"Validé","NV")</f>
        <v>Validé</v>
      </c>
      <c r="K26" s="70"/>
      <c r="L26" s="70"/>
      <c r="M26" s="70"/>
      <c r="N26" s="70"/>
      <c r="O26" s="60"/>
      <c r="Q26" s="39"/>
      <c r="R26" s="16">
        <v>16</v>
      </c>
      <c r="S26" s="16">
        <f>SUM(O22:O25)</f>
        <v>10</v>
      </c>
      <c r="T26" s="16">
        <f>SUM(T22:T25)</f>
        <v>4</v>
      </c>
      <c r="U26" s="62">
        <f>IF((T26=4),1)</f>
        <v>1</v>
      </c>
      <c r="V26" s="16">
        <f>SUM(V22:V25)</f>
        <v>2</v>
      </c>
      <c r="W26" s="62">
        <f>IF((V26&gt;=2),1)</f>
        <v>1</v>
      </c>
    </row>
    <row r="27" spans="1:22" ht="24.75" customHeight="1" thickBot="1">
      <c r="A27" s="125"/>
      <c r="B27" s="121" t="s">
        <v>21</v>
      </c>
      <c r="C27" s="105" t="s">
        <v>12</v>
      </c>
      <c r="D27" s="106"/>
      <c r="E27" s="106"/>
      <c r="F27" s="106"/>
      <c r="G27" s="106"/>
      <c r="H27" s="106"/>
      <c r="I27" s="106"/>
      <c r="J27" s="107"/>
      <c r="K27" s="42">
        <f t="shared" si="3"/>
        <v>2</v>
      </c>
      <c r="L27" s="43">
        <f aca="true" t="shared" si="5" ref="L27:M30">$O27</f>
        <v>2</v>
      </c>
      <c r="M27" s="43">
        <f t="shared" si="5"/>
        <v>2</v>
      </c>
      <c r="N27" s="44">
        <f t="shared" si="4"/>
        <v>2</v>
      </c>
      <c r="O27" s="1">
        <v>2</v>
      </c>
      <c r="P27" s="39">
        <v>0.1</v>
      </c>
      <c r="Q27" s="28">
        <f>106*P27</f>
        <v>10.600000000000001</v>
      </c>
      <c r="S27" s="16">
        <f>(Q27/R31)*S31</f>
        <v>6.625000000000001</v>
      </c>
      <c r="T27" s="16">
        <f t="shared" si="1"/>
        <v>1</v>
      </c>
      <c r="V27" s="16" t="b">
        <f t="shared" si="2"/>
        <v>0</v>
      </c>
    </row>
    <row r="28" spans="1:22" ht="24.75" customHeight="1" thickBot="1">
      <c r="A28" s="125"/>
      <c r="B28" s="122"/>
      <c r="C28" s="101" t="s">
        <v>38</v>
      </c>
      <c r="D28" s="102"/>
      <c r="E28" s="102"/>
      <c r="F28" s="102"/>
      <c r="G28" s="102"/>
      <c r="H28" s="102"/>
      <c r="I28" s="102"/>
      <c r="J28" s="103"/>
      <c r="K28" s="50">
        <f t="shared" si="3"/>
        <v>3</v>
      </c>
      <c r="L28" s="51">
        <f t="shared" si="5"/>
        <v>3</v>
      </c>
      <c r="M28" s="51">
        <f t="shared" si="5"/>
        <v>3</v>
      </c>
      <c r="N28" s="52">
        <f t="shared" si="4"/>
        <v>3</v>
      </c>
      <c r="O28" s="1">
        <v>3</v>
      </c>
      <c r="P28" s="45"/>
      <c r="Q28" s="45"/>
      <c r="T28" s="16">
        <f t="shared" si="1"/>
        <v>1</v>
      </c>
      <c r="V28" s="16">
        <f t="shared" si="2"/>
        <v>1</v>
      </c>
    </row>
    <row r="29" spans="1:25" ht="24.75" customHeight="1" thickBot="1">
      <c r="A29" s="125"/>
      <c r="B29" s="122"/>
      <c r="C29" s="101" t="s">
        <v>13</v>
      </c>
      <c r="D29" s="102"/>
      <c r="E29" s="102"/>
      <c r="F29" s="102"/>
      <c r="G29" s="102"/>
      <c r="H29" s="102"/>
      <c r="I29" s="102"/>
      <c r="J29" s="103"/>
      <c r="K29" s="50">
        <f t="shared" si="3"/>
        <v>2</v>
      </c>
      <c r="L29" s="51">
        <f t="shared" si="5"/>
        <v>2</v>
      </c>
      <c r="M29" s="51">
        <f t="shared" si="5"/>
        <v>2</v>
      </c>
      <c r="N29" s="52">
        <f t="shared" si="4"/>
        <v>2</v>
      </c>
      <c r="O29" s="1">
        <v>2</v>
      </c>
      <c r="P29" s="45"/>
      <c r="Q29" s="45"/>
      <c r="T29" s="16">
        <f t="shared" si="1"/>
        <v>1</v>
      </c>
      <c r="U29" s="28"/>
      <c r="V29" s="16" t="b">
        <f t="shared" si="2"/>
        <v>0</v>
      </c>
      <c r="W29" s="28"/>
      <c r="X29" s="28"/>
      <c r="Y29" s="28"/>
    </row>
    <row r="30" spans="1:25" ht="24.75" customHeight="1" thickBot="1">
      <c r="A30" s="126"/>
      <c r="B30" s="123"/>
      <c r="C30" s="98" t="s">
        <v>14</v>
      </c>
      <c r="D30" s="99"/>
      <c r="E30" s="99"/>
      <c r="F30" s="99"/>
      <c r="G30" s="99"/>
      <c r="H30" s="99"/>
      <c r="I30" s="99"/>
      <c r="J30" s="100"/>
      <c r="K30" s="53">
        <f t="shared" si="3"/>
        <v>3</v>
      </c>
      <c r="L30" s="54">
        <f t="shared" si="5"/>
        <v>3</v>
      </c>
      <c r="M30" s="54">
        <f t="shared" si="5"/>
        <v>3</v>
      </c>
      <c r="N30" s="55">
        <f t="shared" si="4"/>
        <v>3</v>
      </c>
      <c r="O30" s="1">
        <v>3</v>
      </c>
      <c r="P30" s="45"/>
      <c r="Q30" s="45"/>
      <c r="R30" s="28"/>
      <c r="T30" s="16">
        <f t="shared" si="1"/>
        <v>1</v>
      </c>
      <c r="U30" s="28"/>
      <c r="V30" s="16">
        <f t="shared" si="2"/>
        <v>1</v>
      </c>
      <c r="W30" s="28"/>
      <c r="X30" s="28"/>
      <c r="Y30" s="28"/>
    </row>
    <row r="31" spans="1:25" ht="24.75" customHeight="1">
      <c r="A31" s="71"/>
      <c r="B31" s="72"/>
      <c r="C31" s="73"/>
      <c r="D31" s="73"/>
      <c r="E31" s="73"/>
      <c r="F31" s="73"/>
      <c r="G31" s="73"/>
      <c r="H31" s="73"/>
      <c r="I31" s="73"/>
      <c r="J31" s="73"/>
      <c r="K31" s="70"/>
      <c r="L31" s="70"/>
      <c r="M31" s="70"/>
      <c r="N31" s="70"/>
      <c r="O31" s="45"/>
      <c r="P31" s="45"/>
      <c r="Q31" s="45"/>
      <c r="R31" s="28">
        <v>16</v>
      </c>
      <c r="S31" s="16">
        <f>SUM(O27:O30)</f>
        <v>10</v>
      </c>
      <c r="T31" s="16">
        <f>SUM(T27:T30)</f>
        <v>4</v>
      </c>
      <c r="U31" s="62">
        <f>IF((T31=4),1)</f>
        <v>1</v>
      </c>
      <c r="V31" s="16">
        <f>SUM(V27:V30)</f>
        <v>2</v>
      </c>
      <c r="W31" s="62">
        <f>IF((V31&gt;=2),1)</f>
        <v>1</v>
      </c>
      <c r="X31" s="28"/>
      <c r="Y31" s="28"/>
    </row>
    <row r="32" spans="1:20" s="21" customFormat="1" ht="27" customHeight="1">
      <c r="A32" s="14" t="s">
        <v>0</v>
      </c>
      <c r="B32" s="119" t="str">
        <f>B1</f>
        <v>NOM ELEVE 1</v>
      </c>
      <c r="C32" s="120"/>
      <c r="D32" s="104" t="s">
        <v>1</v>
      </c>
      <c r="E32" s="104"/>
      <c r="F32" s="119" t="str">
        <f>F1</f>
        <v>ETABLISSEMENT 1</v>
      </c>
      <c r="G32" s="120"/>
      <c r="H32" s="120"/>
      <c r="I32" s="120"/>
      <c r="J32" s="120"/>
      <c r="K32" s="120"/>
      <c r="L32" s="15"/>
      <c r="M32" s="15"/>
      <c r="N32" s="15"/>
      <c r="O32" s="15"/>
      <c r="P32" s="15"/>
      <c r="Q32" s="15"/>
      <c r="T32" s="16"/>
    </row>
    <row r="33" spans="1:20" s="21" customFormat="1" ht="24.75" customHeight="1">
      <c r="A33" s="74" t="s">
        <v>2</v>
      </c>
      <c r="B33" s="119" t="str">
        <f>B2</f>
        <v>PRENOM ELEVE 1</v>
      </c>
      <c r="C33" s="120"/>
      <c r="D33" s="104" t="s">
        <v>22</v>
      </c>
      <c r="E33" s="104"/>
      <c r="F33" s="130" t="str">
        <f>F2</f>
        <v>ACCUEIL -RELATION CLIENTS USAGERS</v>
      </c>
      <c r="G33" s="131"/>
      <c r="H33" s="131"/>
      <c r="I33" s="131"/>
      <c r="J33" s="131"/>
      <c r="K33" s="131"/>
      <c r="L33" s="15"/>
      <c r="M33" s="15"/>
      <c r="N33" s="15"/>
      <c r="O33" s="15"/>
      <c r="P33" s="15"/>
      <c r="Q33" s="15"/>
      <c r="T33" s="16"/>
    </row>
    <row r="34" spans="1:20" s="21" customFormat="1" ht="27" customHeight="1">
      <c r="A34" s="127" t="s">
        <v>17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9"/>
      <c r="L34" s="15"/>
      <c r="M34" s="15"/>
      <c r="N34" s="15"/>
      <c r="O34" s="15"/>
      <c r="P34" s="15"/>
      <c r="Q34" s="15"/>
      <c r="T34" s="16"/>
    </row>
    <row r="35" spans="1:20" s="21" customFormat="1" ht="30" customHeight="1">
      <c r="A35" s="133" t="s">
        <v>23</v>
      </c>
      <c r="B35" s="134"/>
      <c r="C35" s="134"/>
      <c r="D35" s="134"/>
      <c r="E35" s="134"/>
      <c r="F35" s="134"/>
      <c r="G35" s="134"/>
      <c r="H35" s="135"/>
      <c r="I35" s="132" t="str">
        <f>Y6</f>
        <v>FAVORABLE</v>
      </c>
      <c r="J35" s="132"/>
      <c r="K35" s="132"/>
      <c r="L35" s="15"/>
      <c r="M35" s="15"/>
      <c r="N35" s="15"/>
      <c r="O35" s="15"/>
      <c r="P35" s="15"/>
      <c r="Q35" s="15"/>
      <c r="T35" s="16"/>
    </row>
    <row r="36" spans="1:20" s="21" customFormat="1" ht="30" customHeight="1" thickBot="1">
      <c r="A36" s="109" t="s">
        <v>25</v>
      </c>
      <c r="B36" s="110"/>
      <c r="C36" s="111"/>
      <c r="D36" s="112" t="s">
        <v>131</v>
      </c>
      <c r="E36" s="112"/>
      <c r="F36" s="112"/>
      <c r="G36" s="112"/>
      <c r="H36" s="112"/>
      <c r="I36" s="112"/>
      <c r="J36" s="112"/>
      <c r="K36" s="113"/>
      <c r="L36" s="113"/>
      <c r="M36" s="113"/>
      <c r="N36" s="113"/>
      <c r="O36" s="113"/>
      <c r="P36" s="75"/>
      <c r="Q36" s="75"/>
      <c r="T36" s="16"/>
    </row>
    <row r="37" spans="1:25" ht="17.25" customHeight="1" thickBot="1">
      <c r="A37" s="76"/>
      <c r="B37" s="77"/>
      <c r="C37" s="77"/>
      <c r="D37" s="77"/>
      <c r="E37" s="77"/>
      <c r="F37" s="77"/>
      <c r="G37" s="77"/>
      <c r="H37" s="77"/>
      <c r="I37" s="77"/>
      <c r="J37" s="78" t="str">
        <f>IF((U44+W44)=2,"Validé","NV")</f>
        <v>Validé</v>
      </c>
      <c r="K37" s="34">
        <v>1</v>
      </c>
      <c r="L37" s="35">
        <v>2</v>
      </c>
      <c r="M37" s="36">
        <v>3</v>
      </c>
      <c r="N37" s="37">
        <v>4</v>
      </c>
      <c r="O37" s="38" t="s">
        <v>45</v>
      </c>
      <c r="P37" s="39">
        <v>0.12</v>
      </c>
      <c r="Q37" s="28">
        <f>106*P37</f>
        <v>12.719999999999999</v>
      </c>
      <c r="R37" s="28"/>
      <c r="S37" s="16">
        <f>(Q37/R44)*S44</f>
        <v>9.54</v>
      </c>
      <c r="U37" s="64"/>
      <c r="V37" s="64"/>
      <c r="W37" s="64"/>
      <c r="X37" s="64"/>
      <c r="Y37" s="28"/>
    </row>
    <row r="38" spans="1:25" ht="24" customHeight="1" thickBot="1">
      <c r="A38" s="136" t="s">
        <v>39</v>
      </c>
      <c r="B38" s="121" t="s">
        <v>30</v>
      </c>
      <c r="C38" s="117" t="e">
        <f>VLOOKUP(S53,#REF!,5)</f>
        <v>#REF!</v>
      </c>
      <c r="D38" s="118"/>
      <c r="E38" s="118"/>
      <c r="F38" s="118"/>
      <c r="G38" s="118"/>
      <c r="H38" s="118"/>
      <c r="I38" s="118"/>
      <c r="J38" s="118"/>
      <c r="K38" s="42">
        <f aca="true" t="shared" si="6" ref="K38:K43">$O38</f>
        <v>4</v>
      </c>
      <c r="L38" s="43">
        <f aca="true" t="shared" si="7" ref="L38:N43">$O38</f>
        <v>4</v>
      </c>
      <c r="M38" s="43">
        <f t="shared" si="7"/>
        <v>4</v>
      </c>
      <c r="N38" s="44">
        <f t="shared" si="7"/>
        <v>4</v>
      </c>
      <c r="O38" s="1">
        <v>4</v>
      </c>
      <c r="P38" s="45"/>
      <c r="Q38" s="45"/>
      <c r="R38" s="28"/>
      <c r="T38" s="16">
        <f t="shared" si="1"/>
        <v>1</v>
      </c>
      <c r="V38" s="16">
        <f aca="true" t="shared" si="8" ref="V38:V43">IF((O38&gt;=3),1)</f>
        <v>1</v>
      </c>
      <c r="W38" s="28"/>
      <c r="X38" s="28"/>
      <c r="Y38" s="28"/>
    </row>
    <row r="39" spans="1:25" ht="24" customHeight="1" thickBot="1">
      <c r="A39" s="137"/>
      <c r="B39" s="122"/>
      <c r="C39" s="117" t="e">
        <f>VLOOKUP(S54,#REF!,5)</f>
        <v>#REF!</v>
      </c>
      <c r="D39" s="118"/>
      <c r="E39" s="118"/>
      <c r="F39" s="118"/>
      <c r="G39" s="118"/>
      <c r="H39" s="118"/>
      <c r="I39" s="118"/>
      <c r="J39" s="118"/>
      <c r="K39" s="50">
        <f t="shared" si="6"/>
        <v>4</v>
      </c>
      <c r="L39" s="51">
        <f t="shared" si="7"/>
        <v>4</v>
      </c>
      <c r="M39" s="51">
        <f t="shared" si="7"/>
        <v>4</v>
      </c>
      <c r="N39" s="52">
        <f t="shared" si="7"/>
        <v>4</v>
      </c>
      <c r="O39" s="1">
        <v>4</v>
      </c>
      <c r="P39" s="45"/>
      <c r="Q39" s="45"/>
      <c r="R39" s="28"/>
      <c r="T39" s="16">
        <f t="shared" si="1"/>
        <v>1</v>
      </c>
      <c r="U39" s="28"/>
      <c r="V39" s="16">
        <f t="shared" si="8"/>
        <v>1</v>
      </c>
      <c r="W39" s="28"/>
      <c r="X39" s="28"/>
      <c r="Y39" s="28"/>
    </row>
    <row r="40" spans="1:25" ht="25.5" customHeight="1" thickBot="1">
      <c r="A40" s="137"/>
      <c r="B40" s="122"/>
      <c r="C40" s="117" t="e">
        <f>VLOOKUP(S55,#REF!,5)</f>
        <v>#REF!</v>
      </c>
      <c r="D40" s="118"/>
      <c r="E40" s="118"/>
      <c r="F40" s="118"/>
      <c r="G40" s="118"/>
      <c r="H40" s="118"/>
      <c r="I40" s="118"/>
      <c r="J40" s="118"/>
      <c r="K40" s="50">
        <f t="shared" si="6"/>
        <v>2</v>
      </c>
      <c r="L40" s="51">
        <f t="shared" si="7"/>
        <v>2</v>
      </c>
      <c r="M40" s="51">
        <f t="shared" si="7"/>
        <v>2</v>
      </c>
      <c r="N40" s="52">
        <f t="shared" si="7"/>
        <v>2</v>
      </c>
      <c r="O40" s="1">
        <v>2</v>
      </c>
      <c r="P40" s="45"/>
      <c r="Q40" s="45"/>
      <c r="R40" s="28"/>
      <c r="T40" s="16">
        <f t="shared" si="1"/>
        <v>1</v>
      </c>
      <c r="U40" s="28"/>
      <c r="V40" s="16" t="b">
        <f t="shared" si="8"/>
        <v>0</v>
      </c>
      <c r="W40" s="28"/>
      <c r="X40" s="28"/>
      <c r="Y40" s="28"/>
    </row>
    <row r="41" spans="1:25" ht="24" customHeight="1" thickBot="1">
      <c r="A41" s="137"/>
      <c r="B41" s="122"/>
      <c r="C41" s="117" t="e">
        <f>VLOOKUP(S56,#REF!,5)</f>
        <v>#REF!</v>
      </c>
      <c r="D41" s="118"/>
      <c r="E41" s="118"/>
      <c r="F41" s="118"/>
      <c r="G41" s="118"/>
      <c r="H41" s="118"/>
      <c r="I41" s="118"/>
      <c r="J41" s="118"/>
      <c r="K41" s="50">
        <f t="shared" si="6"/>
        <v>3</v>
      </c>
      <c r="L41" s="51">
        <f t="shared" si="7"/>
        <v>3</v>
      </c>
      <c r="M41" s="51">
        <f t="shared" si="7"/>
        <v>3</v>
      </c>
      <c r="N41" s="52">
        <f t="shared" si="7"/>
        <v>3</v>
      </c>
      <c r="O41" s="1">
        <v>3</v>
      </c>
      <c r="P41" s="45"/>
      <c r="Q41" s="45"/>
      <c r="R41" s="28"/>
      <c r="T41" s="16">
        <f t="shared" si="1"/>
        <v>1</v>
      </c>
      <c r="U41" s="28"/>
      <c r="V41" s="16">
        <f t="shared" si="8"/>
        <v>1</v>
      </c>
      <c r="W41" s="28"/>
      <c r="X41" s="28"/>
      <c r="Y41" s="28"/>
    </row>
    <row r="42" spans="1:22" ht="27" customHeight="1" thickBot="1">
      <c r="A42" s="137"/>
      <c r="B42" s="122"/>
      <c r="C42" s="117" t="e">
        <f>VLOOKUP(S57,#REF!,5)</f>
        <v>#REF!</v>
      </c>
      <c r="D42" s="118"/>
      <c r="E42" s="118"/>
      <c r="F42" s="118"/>
      <c r="G42" s="118"/>
      <c r="H42" s="118"/>
      <c r="I42" s="118"/>
      <c r="J42" s="118"/>
      <c r="K42" s="50">
        <f t="shared" si="6"/>
        <v>2</v>
      </c>
      <c r="L42" s="51">
        <f t="shared" si="7"/>
        <v>2</v>
      </c>
      <c r="M42" s="51">
        <f t="shared" si="7"/>
        <v>2</v>
      </c>
      <c r="N42" s="52">
        <f t="shared" si="7"/>
        <v>2</v>
      </c>
      <c r="O42" s="1">
        <v>2</v>
      </c>
      <c r="P42" s="45"/>
      <c r="Q42" s="45"/>
      <c r="R42" s="28"/>
      <c r="T42" s="16">
        <f t="shared" si="1"/>
        <v>1</v>
      </c>
      <c r="V42" s="16" t="b">
        <f t="shared" si="8"/>
        <v>0</v>
      </c>
    </row>
    <row r="43" spans="1:22" ht="24.75" customHeight="1" thickBot="1">
      <c r="A43" s="137"/>
      <c r="B43" s="123"/>
      <c r="C43" s="117" t="e">
        <f>VLOOKUP(S58,#REF!,5)</f>
        <v>#REF!</v>
      </c>
      <c r="D43" s="118"/>
      <c r="E43" s="118"/>
      <c r="F43" s="118"/>
      <c r="G43" s="118"/>
      <c r="H43" s="118"/>
      <c r="I43" s="118"/>
      <c r="J43" s="118"/>
      <c r="K43" s="53">
        <f t="shared" si="6"/>
        <v>3</v>
      </c>
      <c r="L43" s="54">
        <f t="shared" si="7"/>
        <v>3</v>
      </c>
      <c r="M43" s="54">
        <f t="shared" si="7"/>
        <v>3</v>
      </c>
      <c r="N43" s="55">
        <f t="shared" si="7"/>
        <v>3</v>
      </c>
      <c r="O43" s="1">
        <v>3</v>
      </c>
      <c r="P43" s="45"/>
      <c r="Q43" s="45"/>
      <c r="R43" s="28"/>
      <c r="T43" s="16">
        <f t="shared" si="1"/>
        <v>1</v>
      </c>
      <c r="V43" s="16">
        <f t="shared" si="8"/>
        <v>1</v>
      </c>
    </row>
    <row r="44" spans="1:23" ht="18.75" customHeight="1">
      <c r="A44" s="137"/>
      <c r="B44" s="139" t="s">
        <v>44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1"/>
      <c r="P44" s="79"/>
      <c r="Q44" s="79"/>
      <c r="R44" s="16">
        <v>24</v>
      </c>
      <c r="S44" s="16">
        <f>SUM(O38:O43)</f>
        <v>18</v>
      </c>
      <c r="T44" s="16">
        <f>SUM(T38:T43)</f>
        <v>6</v>
      </c>
      <c r="U44" s="62">
        <f>IF((T44=6),1)</f>
        <v>1</v>
      </c>
      <c r="V44" s="16">
        <f>SUM(V38:V43)</f>
        <v>4</v>
      </c>
      <c r="W44" s="62">
        <f>IF((V44&gt;=3),1)</f>
        <v>1</v>
      </c>
    </row>
    <row r="45" spans="1:23" ht="19.5" customHeight="1" thickBot="1">
      <c r="A45" s="137"/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  <c r="P45" s="79"/>
      <c r="R45" s="80">
        <f>SUM(R11:R44)</f>
        <v>104</v>
      </c>
      <c r="T45" s="81">
        <f>SUM(T11,T16,T21,T26,T31,T44)</f>
        <v>26</v>
      </c>
      <c r="U45" s="81">
        <f>SUM(U11,U16,U21,U26,U31,U44)</f>
        <v>6</v>
      </c>
      <c r="V45" s="81">
        <f>SUM(V11,V16,V21,V26,V31,V44)</f>
        <v>15</v>
      </c>
      <c r="W45" s="82">
        <f>IF(U45&gt;=6,IF(V45&gt;=13,1,0))</f>
        <v>1</v>
      </c>
    </row>
    <row r="46" spans="1:25" ht="27.75" customHeight="1">
      <c r="A46" s="137"/>
      <c r="B46" s="121" t="s">
        <v>43</v>
      </c>
      <c r="C46" s="145" t="s">
        <v>40</v>
      </c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7"/>
      <c r="O46" s="2" t="s">
        <v>235</v>
      </c>
      <c r="P46" s="39">
        <v>0.18</v>
      </c>
      <c r="Q46" s="28">
        <f>106*P46</f>
        <v>19.08</v>
      </c>
      <c r="R46" s="16">
        <f>(Q46/P50*Y49)</f>
        <v>19.08</v>
      </c>
      <c r="S46" s="16" t="e">
        <f>(Q46/Y49)*S53</f>
        <v>#REF!</v>
      </c>
      <c r="T46" s="16">
        <f>IF(O46&lt;&gt;"x",0,2)</f>
        <v>2</v>
      </c>
      <c r="Y46" s="16">
        <f>IF(O46="x",2,0)</f>
        <v>2</v>
      </c>
    </row>
    <row r="47" spans="1:25" ht="28.5" customHeight="1">
      <c r="A47" s="137"/>
      <c r="B47" s="122"/>
      <c r="C47" s="148" t="s">
        <v>41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50"/>
      <c r="O47" s="3"/>
      <c r="R47" s="16">
        <f>R45+P50</f>
        <v>106</v>
      </c>
      <c r="T47" s="16">
        <f>IF(O47&lt;&gt;"x",0,1)</f>
        <v>0</v>
      </c>
      <c r="Y47" s="16">
        <f>IF(O47="x",1,0)</f>
        <v>0</v>
      </c>
    </row>
    <row r="48" spans="1:25" ht="29.25" customHeight="1" thickBot="1">
      <c r="A48" s="138"/>
      <c r="B48" s="123"/>
      <c r="C48" s="151" t="s">
        <v>42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3"/>
      <c r="O48" s="4"/>
      <c r="P48" s="83"/>
      <c r="Q48" s="83"/>
      <c r="T48" s="16">
        <f>IF(O48&lt;&gt;"x",0,0)</f>
        <v>0</v>
      </c>
      <c r="Y48" s="16">
        <f>IF(O48="x",0,0)</f>
        <v>0</v>
      </c>
    </row>
    <row r="49" spans="1:25" ht="18.75">
      <c r="A49" s="61"/>
      <c r="B49" s="61"/>
      <c r="C49" s="84"/>
      <c r="D49" s="61"/>
      <c r="E49" s="61"/>
      <c r="F49" s="61"/>
      <c r="G49" s="61"/>
      <c r="H49" s="61"/>
      <c r="I49" s="61"/>
      <c r="J49" s="61"/>
      <c r="K49" s="21"/>
      <c r="L49" s="45"/>
      <c r="M49" s="21"/>
      <c r="N49" s="21"/>
      <c r="O49" s="21"/>
      <c r="P49" s="85">
        <f>SUM(P6:P48)</f>
        <v>1</v>
      </c>
      <c r="Q49" s="79">
        <f>SUM(Q6:Q46)</f>
        <v>106</v>
      </c>
      <c r="T49" s="16">
        <f>SUM(T46:T48)</f>
        <v>2</v>
      </c>
      <c r="Y49" s="86">
        <f>SUM(Y46:Y48)</f>
        <v>2</v>
      </c>
    </row>
    <row r="50" spans="1:17" ht="21">
      <c r="A50" s="61"/>
      <c r="B50" s="61"/>
      <c r="C50" s="84"/>
      <c r="D50" s="61"/>
      <c r="E50" s="61"/>
      <c r="F50" s="61"/>
      <c r="G50" s="61"/>
      <c r="H50" s="61"/>
      <c r="I50" s="61"/>
      <c r="J50" s="61"/>
      <c r="K50" s="21"/>
      <c r="L50" s="45"/>
      <c r="M50" s="21"/>
      <c r="N50" s="21"/>
      <c r="P50" s="87">
        <v>2</v>
      </c>
      <c r="Q50" s="87"/>
    </row>
    <row r="51" spans="1:17" ht="15">
      <c r="A51" s="61"/>
      <c r="B51" s="61"/>
      <c r="C51" s="84"/>
      <c r="D51" s="61"/>
      <c r="E51" s="61"/>
      <c r="F51" s="61"/>
      <c r="G51" s="61"/>
      <c r="H51" s="61"/>
      <c r="I51" s="61"/>
      <c r="J51" s="61"/>
      <c r="K51" s="21"/>
      <c r="L51" s="45"/>
      <c r="M51" s="21"/>
      <c r="N51" s="21"/>
      <c r="O51" s="21"/>
      <c r="P51" s="21"/>
      <c r="Q51" s="21"/>
    </row>
    <row r="52" spans="7:17" ht="15">
      <c r="G52" s="88"/>
      <c r="H52" s="88"/>
      <c r="I52" s="88"/>
      <c r="J52" s="88"/>
      <c r="K52" s="88"/>
      <c r="L52" s="88"/>
      <c r="M52" s="88"/>
      <c r="N52" s="88"/>
      <c r="O52" s="28"/>
      <c r="P52" s="21"/>
      <c r="Q52" s="21"/>
    </row>
    <row r="53" spans="1:19" s="89" customFormat="1" ht="15">
      <c r="A53" s="16"/>
      <c r="B53" s="159" t="s">
        <v>27</v>
      </c>
      <c r="C53" s="159"/>
      <c r="D53" s="159"/>
      <c r="G53" s="5"/>
      <c r="H53" s="6"/>
      <c r="I53" s="6"/>
      <c r="J53" s="6"/>
      <c r="K53" s="6"/>
      <c r="L53" s="6"/>
      <c r="M53" s="6"/>
      <c r="N53" s="6"/>
      <c r="O53" s="7"/>
      <c r="P53" s="90"/>
      <c r="Q53" s="90" t="e">
        <f>VLOOKUP($F$2,#REF!,2)</f>
        <v>#REF!</v>
      </c>
      <c r="R53" s="89">
        <v>1</v>
      </c>
      <c r="S53" s="89" t="e">
        <f aca="true" t="shared" si="9" ref="S53:S58">CONCATENATE($Q$53,R53)</f>
        <v>#REF!</v>
      </c>
    </row>
    <row r="54" spans="2:19" s="89" customFormat="1" ht="15">
      <c r="B54" s="159"/>
      <c r="C54" s="159"/>
      <c r="D54" s="159"/>
      <c r="G54" s="8"/>
      <c r="H54" s="9" t="s">
        <v>26</v>
      </c>
      <c r="I54" s="9"/>
      <c r="J54" s="9"/>
      <c r="K54" s="9"/>
      <c r="L54" s="9"/>
      <c r="M54" s="9"/>
      <c r="N54" s="9"/>
      <c r="O54" s="10"/>
      <c r="P54" s="90"/>
      <c r="Q54" s="90"/>
      <c r="R54" s="89">
        <v>2</v>
      </c>
      <c r="S54" s="89" t="e">
        <f t="shared" si="9"/>
        <v>#REF!</v>
      </c>
    </row>
    <row r="55" spans="2:19" s="89" customFormat="1" ht="15">
      <c r="B55" s="159"/>
      <c r="C55" s="159"/>
      <c r="D55" s="159"/>
      <c r="G55" s="8"/>
      <c r="H55" s="9"/>
      <c r="I55" s="9"/>
      <c r="J55" s="9"/>
      <c r="K55" s="9"/>
      <c r="L55" s="9"/>
      <c r="M55" s="9"/>
      <c r="N55" s="9"/>
      <c r="O55" s="10"/>
      <c r="P55" s="90"/>
      <c r="Q55" s="90"/>
      <c r="R55" s="89">
        <v>3</v>
      </c>
      <c r="S55" s="89" t="e">
        <f t="shared" si="9"/>
        <v>#REF!</v>
      </c>
    </row>
    <row r="56" spans="7:19" s="89" customFormat="1" ht="15">
      <c r="G56" s="8"/>
      <c r="H56" s="9"/>
      <c r="I56" s="9"/>
      <c r="J56" s="9"/>
      <c r="K56" s="9"/>
      <c r="L56" s="9"/>
      <c r="M56" s="9"/>
      <c r="N56" s="9"/>
      <c r="O56" s="10"/>
      <c r="P56" s="90"/>
      <c r="Q56" s="90"/>
      <c r="R56" s="89">
        <v>4</v>
      </c>
      <c r="S56" s="89" t="e">
        <f t="shared" si="9"/>
        <v>#REF!</v>
      </c>
    </row>
    <row r="57" spans="7:19" s="89" customFormat="1" ht="15">
      <c r="G57" s="8"/>
      <c r="H57" s="9"/>
      <c r="I57" s="9"/>
      <c r="J57" s="9"/>
      <c r="K57" s="9"/>
      <c r="L57" s="9"/>
      <c r="M57" s="9"/>
      <c r="N57" s="9"/>
      <c r="O57" s="10"/>
      <c r="P57" s="90"/>
      <c r="Q57" s="90"/>
      <c r="R57" s="89">
        <v>5</v>
      </c>
      <c r="S57" s="89" t="e">
        <f t="shared" si="9"/>
        <v>#REF!</v>
      </c>
    </row>
    <row r="58" spans="7:19" s="89" customFormat="1" ht="15">
      <c r="G58" s="11"/>
      <c r="H58" s="12"/>
      <c r="I58" s="12"/>
      <c r="J58" s="12"/>
      <c r="K58" s="12"/>
      <c r="L58" s="12"/>
      <c r="M58" s="12"/>
      <c r="N58" s="12"/>
      <c r="O58" s="13"/>
      <c r="P58" s="90"/>
      <c r="Q58" s="90"/>
      <c r="R58" s="89">
        <v>6</v>
      </c>
      <c r="S58" s="89" t="e">
        <f t="shared" si="9"/>
        <v>#REF!</v>
      </c>
    </row>
    <row r="59" spans="7:17" s="89" customFormat="1" ht="15">
      <c r="G59" s="91"/>
      <c r="H59" s="91"/>
      <c r="I59" s="91"/>
      <c r="J59" s="91"/>
      <c r="K59" s="91"/>
      <c r="L59" s="91"/>
      <c r="M59" s="91"/>
      <c r="N59" s="91"/>
      <c r="O59" s="91"/>
      <c r="P59" s="90"/>
      <c r="Q59" s="90"/>
    </row>
    <row r="60" spans="7:17" s="89" customFormat="1" ht="15">
      <c r="G60" s="91"/>
      <c r="H60" s="91"/>
      <c r="I60" s="91"/>
      <c r="J60" s="91"/>
      <c r="K60" s="91"/>
      <c r="L60" s="91"/>
      <c r="M60" s="91"/>
      <c r="N60" s="91"/>
      <c r="O60" s="91"/>
      <c r="P60" s="90"/>
      <c r="Q60" s="90"/>
    </row>
    <row r="61" spans="16:17" s="89" customFormat="1" ht="15">
      <c r="P61" s="92"/>
      <c r="Q61" s="92"/>
    </row>
    <row r="62" spans="16:17" s="89" customFormat="1" ht="15">
      <c r="P62" s="92"/>
      <c r="Q62" s="92"/>
    </row>
    <row r="63" spans="16:17" s="89" customFormat="1" ht="15">
      <c r="P63" s="92"/>
      <c r="Q63" s="92"/>
    </row>
    <row r="64" spans="16:17" s="89" customFormat="1" ht="15">
      <c r="P64" s="92"/>
      <c r="Q64" s="92"/>
    </row>
    <row r="65" spans="16:17" s="89" customFormat="1" ht="15">
      <c r="P65" s="92"/>
      <c r="Q65" s="92"/>
    </row>
    <row r="66" spans="16:17" s="89" customFormat="1" ht="15">
      <c r="P66" s="92"/>
      <c r="Q66" s="92"/>
    </row>
    <row r="67" spans="16:17" s="89" customFormat="1" ht="15">
      <c r="P67" s="92"/>
      <c r="Q67" s="92"/>
    </row>
    <row r="68" spans="16:17" s="89" customFormat="1" ht="15">
      <c r="P68" s="92"/>
      <c r="Q68" s="92"/>
    </row>
    <row r="69" spans="16:17" s="89" customFormat="1" ht="15">
      <c r="P69" s="92"/>
      <c r="Q69" s="92"/>
    </row>
    <row r="70" spans="16:17" s="89" customFormat="1" ht="15">
      <c r="P70" s="92"/>
      <c r="Q70" s="92"/>
    </row>
    <row r="71" spans="16:17" s="89" customFormat="1" ht="15">
      <c r="P71" s="92"/>
      <c r="Q71" s="92"/>
    </row>
    <row r="72" spans="16:17" s="89" customFormat="1" ht="15">
      <c r="P72" s="92"/>
      <c r="Q72" s="92"/>
    </row>
    <row r="73" spans="16:17" s="89" customFormat="1" ht="15">
      <c r="P73" s="92"/>
      <c r="Q73" s="92"/>
    </row>
    <row r="74" spans="16:17" s="89" customFormat="1" ht="15">
      <c r="P74" s="92"/>
      <c r="Q74" s="92"/>
    </row>
  </sheetData>
  <sheetProtection sheet="1" objects="1" scenarios="1"/>
  <mergeCells count="62">
    <mergeCell ref="V1:V6"/>
    <mergeCell ref="B53:D55"/>
    <mergeCell ref="T1:T6"/>
    <mergeCell ref="C23:J23"/>
    <mergeCell ref="C24:J24"/>
    <mergeCell ref="C25:J25"/>
    <mergeCell ref="F1:K1"/>
    <mergeCell ref="F2:K2"/>
    <mergeCell ref="B7:B10"/>
    <mergeCell ref="B12:B15"/>
    <mergeCell ref="C38:J38"/>
    <mergeCell ref="C39:J39"/>
    <mergeCell ref="B17:B20"/>
    <mergeCell ref="B2:C2"/>
    <mergeCell ref="B1:C1"/>
    <mergeCell ref="B22:B25"/>
    <mergeCell ref="C22:J22"/>
    <mergeCell ref="A34:K34"/>
    <mergeCell ref="C27:J27"/>
    <mergeCell ref="C28:J28"/>
    <mergeCell ref="C46:N46"/>
    <mergeCell ref="C47:N47"/>
    <mergeCell ref="C48:N48"/>
    <mergeCell ref="B46:B48"/>
    <mergeCell ref="C42:J42"/>
    <mergeCell ref="C43:J43"/>
    <mergeCell ref="C40:J40"/>
    <mergeCell ref="C41:J41"/>
    <mergeCell ref="B38:B43"/>
    <mergeCell ref="B33:C33"/>
    <mergeCell ref="D33:E33"/>
    <mergeCell ref="F33:K33"/>
    <mergeCell ref="I35:K35"/>
    <mergeCell ref="A35:H35"/>
    <mergeCell ref="A38:A48"/>
    <mergeCell ref="B44:O45"/>
    <mergeCell ref="A22:A30"/>
    <mergeCell ref="A3:K3"/>
    <mergeCell ref="C14:J14"/>
    <mergeCell ref="C15:J15"/>
    <mergeCell ref="C17:J17"/>
    <mergeCell ref="C18:J18"/>
    <mergeCell ref="C29:J29"/>
    <mergeCell ref="C30:J30"/>
    <mergeCell ref="C19:J19"/>
    <mergeCell ref="C20:J20"/>
    <mergeCell ref="P1:S1"/>
    <mergeCell ref="A36:C36"/>
    <mergeCell ref="D36:O36"/>
    <mergeCell ref="A7:A20"/>
    <mergeCell ref="C12:J12"/>
    <mergeCell ref="C13:J13"/>
    <mergeCell ref="B32:C32"/>
    <mergeCell ref="D32:E32"/>
    <mergeCell ref="B27:B30"/>
    <mergeCell ref="F32:K32"/>
    <mergeCell ref="C10:J10"/>
    <mergeCell ref="C9:J9"/>
    <mergeCell ref="D1:E1"/>
    <mergeCell ref="D2:E2"/>
    <mergeCell ref="C7:J7"/>
    <mergeCell ref="C8:J8"/>
  </mergeCells>
  <conditionalFormatting sqref="K7:K10">
    <cfRule type="cellIs" priority="34" dxfId="27" operator="greaterThanOrEqual" stopIfTrue="1">
      <formula>$K$6</formula>
    </cfRule>
  </conditionalFormatting>
  <conditionalFormatting sqref="L7:L10">
    <cfRule type="cellIs" priority="28" dxfId="27" operator="greaterThanOrEqual" stopIfTrue="1">
      <formula>$L$6</formula>
    </cfRule>
  </conditionalFormatting>
  <conditionalFormatting sqref="L12:L15">
    <cfRule type="cellIs" priority="27" dxfId="27" operator="greaterThanOrEqual" stopIfTrue="1">
      <formula>$L$6</formula>
    </cfRule>
  </conditionalFormatting>
  <conditionalFormatting sqref="L17:L20">
    <cfRule type="cellIs" priority="26" dxfId="27" operator="greaterThanOrEqual" stopIfTrue="1">
      <formula>$L$6</formula>
    </cfRule>
  </conditionalFormatting>
  <conditionalFormatting sqref="L22:L25">
    <cfRule type="cellIs" priority="25" dxfId="27" operator="greaterThanOrEqual" stopIfTrue="1">
      <formula>$L$6</formula>
    </cfRule>
  </conditionalFormatting>
  <conditionalFormatting sqref="L27:L30">
    <cfRule type="cellIs" priority="24" dxfId="27" operator="greaterThanOrEqual" stopIfTrue="1">
      <formula>$L$6</formula>
    </cfRule>
  </conditionalFormatting>
  <conditionalFormatting sqref="L38:L43">
    <cfRule type="cellIs" priority="23" dxfId="27" operator="greaterThanOrEqual" stopIfTrue="1">
      <formula>$L$6</formula>
    </cfRule>
  </conditionalFormatting>
  <conditionalFormatting sqref="M7:M11">
    <cfRule type="cellIs" priority="22" dxfId="27" operator="greaterThanOrEqual" stopIfTrue="1">
      <formula>$M$6</formula>
    </cfRule>
  </conditionalFormatting>
  <conditionalFormatting sqref="M12:M15">
    <cfRule type="cellIs" priority="21" dxfId="27" operator="greaterThanOrEqual" stopIfTrue="1">
      <formula>$M$6</formula>
    </cfRule>
  </conditionalFormatting>
  <conditionalFormatting sqref="M17:M20">
    <cfRule type="cellIs" priority="20" dxfId="27" operator="greaterThanOrEqual" stopIfTrue="1">
      <formula>$M$6</formula>
    </cfRule>
  </conditionalFormatting>
  <conditionalFormatting sqref="M22:M25">
    <cfRule type="cellIs" priority="19" dxfId="27" operator="greaterThanOrEqual" stopIfTrue="1">
      <formula>$M$6</formula>
    </cfRule>
  </conditionalFormatting>
  <conditionalFormatting sqref="M27:M30">
    <cfRule type="cellIs" priority="18" dxfId="27" operator="greaterThanOrEqual" stopIfTrue="1">
      <formula>$M$6</formula>
    </cfRule>
  </conditionalFormatting>
  <conditionalFormatting sqref="M38:M43">
    <cfRule type="cellIs" priority="17" dxfId="27" operator="greaterThanOrEqual" stopIfTrue="1">
      <formula>$M$6</formula>
    </cfRule>
  </conditionalFormatting>
  <conditionalFormatting sqref="K12:K15">
    <cfRule type="cellIs" priority="16" dxfId="27" operator="greaterThanOrEqual" stopIfTrue="1">
      <formula>$K$6</formula>
    </cfRule>
  </conditionalFormatting>
  <conditionalFormatting sqref="K17:K20">
    <cfRule type="cellIs" priority="15" dxfId="27" operator="greaterThanOrEqual" stopIfTrue="1">
      <formula>$K$6</formula>
    </cfRule>
  </conditionalFormatting>
  <conditionalFormatting sqref="K22:K25">
    <cfRule type="cellIs" priority="14" dxfId="27" operator="greaterThanOrEqual" stopIfTrue="1">
      <formula>$K$6</formula>
    </cfRule>
  </conditionalFormatting>
  <conditionalFormatting sqref="K27:K30">
    <cfRule type="cellIs" priority="13" dxfId="27" operator="greaterThanOrEqual" stopIfTrue="1">
      <formula>$K$6</formula>
    </cfRule>
  </conditionalFormatting>
  <conditionalFormatting sqref="K38:K43">
    <cfRule type="cellIs" priority="12" dxfId="27" operator="greaterThanOrEqual" stopIfTrue="1">
      <formula>$K$6</formula>
    </cfRule>
  </conditionalFormatting>
  <conditionalFormatting sqref="N7:N11">
    <cfRule type="cellIs" priority="11" dxfId="27" operator="greaterThanOrEqual" stopIfTrue="1">
      <formula>$N$6</formula>
    </cfRule>
  </conditionalFormatting>
  <conditionalFormatting sqref="N12:N15">
    <cfRule type="cellIs" priority="10" dxfId="27" operator="greaterThanOrEqual" stopIfTrue="1">
      <formula>$N$6</formula>
    </cfRule>
  </conditionalFormatting>
  <conditionalFormatting sqref="N17:N20">
    <cfRule type="cellIs" priority="9" dxfId="27" operator="greaterThanOrEqual" stopIfTrue="1">
      <formula>$N$6</formula>
    </cfRule>
  </conditionalFormatting>
  <conditionalFormatting sqref="N22:N25">
    <cfRule type="cellIs" priority="8" dxfId="27" operator="greaterThanOrEqual" stopIfTrue="1">
      <formula>$N$6</formula>
    </cfRule>
  </conditionalFormatting>
  <conditionalFormatting sqref="N27:N30">
    <cfRule type="cellIs" priority="7" dxfId="27" operator="greaterThanOrEqual" stopIfTrue="1">
      <formula>$N$6</formula>
    </cfRule>
  </conditionalFormatting>
  <conditionalFormatting sqref="N38:N43">
    <cfRule type="cellIs" priority="6" dxfId="27" operator="greaterThanOrEqual" stopIfTrue="1">
      <formula>$N$6</formula>
    </cfRule>
  </conditionalFormatting>
  <conditionalFormatting sqref="O46">
    <cfRule type="cellIs" priority="3" dxfId="2" operator="equal" stopIfTrue="1">
      <formula>"x"</formula>
    </cfRule>
  </conditionalFormatting>
  <conditionalFormatting sqref="O47 P50:Q50">
    <cfRule type="cellIs" priority="2" dxfId="1" operator="equal" stopIfTrue="1">
      <formula>"x"</formula>
    </cfRule>
  </conditionalFormatting>
  <conditionalFormatting sqref="O48:Q48">
    <cfRule type="cellIs" priority="1" dxfId="0" operator="equal" stopIfTrue="1">
      <formula>"x"</formula>
    </cfRule>
  </conditionalFormatting>
  <dataValidations count="2">
    <dataValidation type="list" allowBlank="1" showInputMessage="1" showErrorMessage="1" sqref="F2:K2">
      <formula1>LISTEBCP</formula1>
    </dataValidation>
    <dataValidation type="list" allowBlank="1" showInputMessage="1" showErrorMessage="1" sqref="D36:O36">
      <formula1>LISTEBTS</formula1>
    </dataValidation>
  </dataValidations>
  <printOptions/>
  <pageMargins left="0.25" right="0.25" top="0.75" bottom="0.75" header="0.3" footer="0.3"/>
  <pageSetup horizontalDpi="600" verticalDpi="600" orientation="portrait" paperSize="9" r:id="rId2"/>
  <headerFooter>
    <oddHeader>&amp;C&amp;"-,Gras italique"ORIENTATION - FICHE PROFIL INDIVIDUEL DE COMPETENCES
Région Académique Bourgogne - Franche - Comté</oddHeader>
  </headerFooter>
  <ignoredErrors>
    <ignoredError sqref="T11:V11 T16:V16 T21:V21 T26:V26 U31 U44" formula="1"/>
    <ignoredError sqref="S11 S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59.7109375" style="0" customWidth="1"/>
  </cols>
  <sheetData>
    <row r="1" spans="1:12" ht="15">
      <c r="A1" s="94" t="s">
        <v>64</v>
      </c>
      <c r="B1" s="94" t="s">
        <v>66</v>
      </c>
      <c r="C1" s="94">
        <v>1</v>
      </c>
      <c r="D1" s="94" t="s">
        <v>90</v>
      </c>
      <c r="E1" s="94"/>
      <c r="F1" s="94"/>
      <c r="G1" s="94"/>
      <c r="H1" s="94"/>
      <c r="I1" s="94"/>
      <c r="J1" s="94"/>
      <c r="K1" s="94"/>
      <c r="L1" s="94"/>
    </row>
    <row r="2" spans="1:12" ht="15">
      <c r="A2" s="94" t="s">
        <v>64</v>
      </c>
      <c r="B2" s="94" t="s">
        <v>66</v>
      </c>
      <c r="C2" s="94">
        <v>2</v>
      </c>
      <c r="D2" s="94" t="s">
        <v>91</v>
      </c>
      <c r="E2" s="94"/>
      <c r="F2" s="94"/>
      <c r="G2" s="94"/>
      <c r="H2" s="94"/>
      <c r="I2" s="94"/>
      <c r="J2" s="94"/>
      <c r="K2" s="94"/>
      <c r="L2" s="94"/>
    </row>
    <row r="3" spans="1:12" ht="15">
      <c r="A3" s="94" t="s">
        <v>64</v>
      </c>
      <c r="B3" s="94" t="s">
        <v>66</v>
      </c>
      <c r="C3" s="94">
        <v>3</v>
      </c>
      <c r="D3" s="94" t="s">
        <v>92</v>
      </c>
      <c r="E3" s="94"/>
      <c r="F3" s="94"/>
      <c r="G3" s="94"/>
      <c r="H3" s="94"/>
      <c r="I3" s="94"/>
      <c r="J3" s="94"/>
      <c r="K3" s="94"/>
      <c r="L3" s="94"/>
    </row>
    <row r="4" spans="1:12" ht="15">
      <c r="A4" s="94" t="s">
        <v>64</v>
      </c>
      <c r="B4" s="94" t="s">
        <v>66</v>
      </c>
      <c r="C4" s="94">
        <v>4</v>
      </c>
      <c r="D4" s="94" t="s">
        <v>93</v>
      </c>
      <c r="E4" s="94"/>
      <c r="F4" s="94"/>
      <c r="G4" s="94"/>
      <c r="H4" s="94"/>
      <c r="I4" s="94"/>
      <c r="J4" s="94"/>
      <c r="K4" s="94"/>
      <c r="L4" s="94"/>
    </row>
    <row r="5" spans="1:12" ht="15">
      <c r="A5" s="94" t="s">
        <v>64</v>
      </c>
      <c r="B5" s="94" t="s">
        <v>66</v>
      </c>
      <c r="C5" s="94">
        <v>5</v>
      </c>
      <c r="D5" s="94" t="s">
        <v>94</v>
      </c>
      <c r="E5" s="94"/>
      <c r="F5" s="94"/>
      <c r="G5" s="94"/>
      <c r="H5" s="94"/>
      <c r="I5" s="94"/>
      <c r="J5" s="94"/>
      <c r="K5" s="94"/>
      <c r="L5" s="94"/>
    </row>
    <row r="6" spans="1:12" ht="15">
      <c r="A6" s="94" t="s">
        <v>64</v>
      </c>
      <c r="B6" s="94" t="s">
        <v>66</v>
      </c>
      <c r="C6" s="94">
        <v>6</v>
      </c>
      <c r="D6" s="94" t="s">
        <v>95</v>
      </c>
      <c r="E6" s="94"/>
      <c r="F6" s="94"/>
      <c r="G6" s="94"/>
      <c r="H6" s="94"/>
      <c r="I6" s="94"/>
      <c r="J6" s="94"/>
      <c r="K6" s="94"/>
      <c r="L6" s="94"/>
    </row>
    <row r="7" spans="1:12" ht="15">
      <c r="A7" s="95" t="s">
        <v>60</v>
      </c>
      <c r="B7" s="95" t="s">
        <v>65</v>
      </c>
      <c r="C7" s="95">
        <v>1</v>
      </c>
      <c r="D7" s="95" t="s">
        <v>72</v>
      </c>
      <c r="E7" s="95"/>
      <c r="F7" s="95"/>
      <c r="G7" s="95"/>
      <c r="H7" s="95"/>
      <c r="I7" s="95"/>
      <c r="J7" s="95"/>
      <c r="K7" s="95"/>
      <c r="L7" s="95"/>
    </row>
    <row r="8" spans="1:12" ht="15">
      <c r="A8" s="95" t="s">
        <v>60</v>
      </c>
      <c r="B8" s="95" t="s">
        <v>65</v>
      </c>
      <c r="C8" s="95">
        <v>2</v>
      </c>
      <c r="D8" s="95" t="s">
        <v>73</v>
      </c>
      <c r="E8" s="95"/>
      <c r="F8" s="95"/>
      <c r="G8" s="95"/>
      <c r="H8" s="95"/>
      <c r="I8" s="95"/>
      <c r="J8" s="95"/>
      <c r="K8" s="95"/>
      <c r="L8" s="95"/>
    </row>
    <row r="9" spans="1:12" ht="15">
      <c r="A9" s="95" t="s">
        <v>60</v>
      </c>
      <c r="B9" s="95" t="s">
        <v>65</v>
      </c>
      <c r="C9" s="95">
        <v>3</v>
      </c>
      <c r="D9" s="95" t="s">
        <v>74</v>
      </c>
      <c r="E9" s="95"/>
      <c r="F9" s="95"/>
      <c r="G9" s="95"/>
      <c r="H9" s="95"/>
      <c r="I9" s="95"/>
      <c r="J9" s="95"/>
      <c r="K9" s="95"/>
      <c r="L9" s="95"/>
    </row>
    <row r="10" spans="1:12" ht="15">
      <c r="A10" s="95" t="s">
        <v>60</v>
      </c>
      <c r="B10" s="95" t="s">
        <v>65</v>
      </c>
      <c r="C10" s="95">
        <v>4</v>
      </c>
      <c r="D10" s="95" t="s">
        <v>75</v>
      </c>
      <c r="E10" s="95"/>
      <c r="F10" s="95"/>
      <c r="G10" s="95"/>
      <c r="H10" s="95"/>
      <c r="I10" s="95"/>
      <c r="J10" s="95"/>
      <c r="K10" s="95"/>
      <c r="L10" s="95"/>
    </row>
    <row r="11" spans="1:12" ht="15">
      <c r="A11" s="95" t="s">
        <v>60</v>
      </c>
      <c r="B11" s="95" t="s">
        <v>65</v>
      </c>
      <c r="C11" s="95">
        <v>5</v>
      </c>
      <c r="D11" s="95" t="s">
        <v>76</v>
      </c>
      <c r="E11" s="95"/>
      <c r="F11" s="95"/>
      <c r="G11" s="95"/>
      <c r="H11" s="95"/>
      <c r="I11" s="95"/>
      <c r="J11" s="95"/>
      <c r="K11" s="95"/>
      <c r="L11" s="95"/>
    </row>
    <row r="12" spans="1:12" ht="15">
      <c r="A12" s="95" t="s">
        <v>60</v>
      </c>
      <c r="B12" s="95" t="s">
        <v>65</v>
      </c>
      <c r="C12" s="95">
        <v>6</v>
      </c>
      <c r="D12" s="95" t="s">
        <v>77</v>
      </c>
      <c r="E12" s="95"/>
      <c r="F12" s="95"/>
      <c r="G12" s="95"/>
      <c r="H12" s="95"/>
      <c r="I12" s="95"/>
      <c r="J12" s="95"/>
      <c r="K12" s="95"/>
      <c r="L12" s="95"/>
    </row>
    <row r="13" spans="1:12" ht="15">
      <c r="A13" s="95" t="s">
        <v>67</v>
      </c>
      <c r="B13" s="95" t="s">
        <v>63</v>
      </c>
      <c r="C13" s="95">
        <v>1</v>
      </c>
      <c r="D13" s="95" t="s">
        <v>72</v>
      </c>
      <c r="E13" s="95"/>
      <c r="F13" s="95"/>
      <c r="G13" s="95"/>
      <c r="H13" s="95"/>
      <c r="I13" s="95"/>
      <c r="J13" s="95"/>
      <c r="K13" s="95"/>
      <c r="L13" s="95"/>
    </row>
    <row r="14" spans="1:12" ht="15">
      <c r="A14" s="95" t="s">
        <v>67</v>
      </c>
      <c r="B14" s="95" t="s">
        <v>63</v>
      </c>
      <c r="C14" s="95">
        <v>2</v>
      </c>
      <c r="D14" s="95" t="s">
        <v>73</v>
      </c>
      <c r="E14" s="95"/>
      <c r="F14" s="95"/>
      <c r="G14" s="95"/>
      <c r="H14" s="95"/>
      <c r="I14" s="95"/>
      <c r="J14" s="95"/>
      <c r="K14" s="95"/>
      <c r="L14" s="95"/>
    </row>
    <row r="15" spans="1:12" ht="15">
      <c r="A15" s="95" t="s">
        <v>67</v>
      </c>
      <c r="B15" s="95" t="s">
        <v>63</v>
      </c>
      <c r="C15" s="95">
        <v>3</v>
      </c>
      <c r="D15" s="95" t="s">
        <v>74</v>
      </c>
      <c r="E15" s="95"/>
      <c r="F15" s="95"/>
      <c r="G15" s="95"/>
      <c r="H15" s="95"/>
      <c r="I15" s="95"/>
      <c r="J15" s="95"/>
      <c r="K15" s="95"/>
      <c r="L15" s="95"/>
    </row>
    <row r="16" spans="1:12" ht="15">
      <c r="A16" s="95" t="s">
        <v>67</v>
      </c>
      <c r="B16" s="95" t="s">
        <v>63</v>
      </c>
      <c r="C16" s="95">
        <v>4</v>
      </c>
      <c r="D16" s="95" t="s">
        <v>75</v>
      </c>
      <c r="E16" s="95"/>
      <c r="F16" s="95"/>
      <c r="G16" s="95"/>
      <c r="H16" s="95"/>
      <c r="I16" s="95"/>
      <c r="J16" s="95"/>
      <c r="K16" s="95"/>
      <c r="L16" s="95"/>
    </row>
    <row r="17" spans="1:12" ht="15">
      <c r="A17" s="95" t="s">
        <v>67</v>
      </c>
      <c r="B17" s="95" t="s">
        <v>63</v>
      </c>
      <c r="C17" s="95">
        <v>5</v>
      </c>
      <c r="D17" s="95" t="s">
        <v>96</v>
      </c>
      <c r="E17" s="95"/>
      <c r="F17" s="95"/>
      <c r="G17" s="95"/>
      <c r="H17" s="95"/>
      <c r="I17" s="95"/>
      <c r="J17" s="95"/>
      <c r="K17" s="95"/>
      <c r="L17" s="95"/>
    </row>
    <row r="18" spans="1:12" ht="15">
      <c r="A18" s="95" t="s">
        <v>67</v>
      </c>
      <c r="B18" s="95" t="s">
        <v>63</v>
      </c>
      <c r="C18" s="95">
        <v>6</v>
      </c>
      <c r="D18" s="95" t="s">
        <v>97</v>
      </c>
      <c r="E18" s="95"/>
      <c r="F18" s="95"/>
      <c r="G18" s="95"/>
      <c r="H18" s="95"/>
      <c r="I18" s="95"/>
      <c r="J18" s="95"/>
      <c r="K18" s="95"/>
      <c r="L18" s="95"/>
    </row>
    <row r="19" spans="1:12" ht="15">
      <c r="A19" s="96" t="s">
        <v>61</v>
      </c>
      <c r="B19" s="96" t="s">
        <v>58</v>
      </c>
      <c r="C19" s="96">
        <v>1</v>
      </c>
      <c r="D19" s="96" t="s">
        <v>78</v>
      </c>
      <c r="E19" s="96"/>
      <c r="F19" s="96"/>
      <c r="G19" s="96"/>
      <c r="H19" s="96"/>
      <c r="I19" s="96"/>
      <c r="J19" s="96"/>
      <c r="K19" s="96"/>
      <c r="L19" s="96"/>
    </row>
    <row r="20" spans="1:12" ht="15">
      <c r="A20" s="96" t="s">
        <v>61</v>
      </c>
      <c r="B20" s="96" t="s">
        <v>58</v>
      </c>
      <c r="C20" s="96">
        <v>2</v>
      </c>
      <c r="D20" s="96" t="s">
        <v>79</v>
      </c>
      <c r="E20" s="96"/>
      <c r="F20" s="96"/>
      <c r="G20" s="96"/>
      <c r="H20" s="96"/>
      <c r="I20" s="96"/>
      <c r="J20" s="96"/>
      <c r="K20" s="96"/>
      <c r="L20" s="96"/>
    </row>
    <row r="21" spans="1:12" ht="15">
      <c r="A21" s="96" t="s">
        <v>61</v>
      </c>
      <c r="B21" s="96" t="s">
        <v>58</v>
      </c>
      <c r="C21" s="96">
        <v>3</v>
      </c>
      <c r="D21" s="96" t="s">
        <v>80</v>
      </c>
      <c r="E21" s="96"/>
      <c r="F21" s="96"/>
      <c r="G21" s="96"/>
      <c r="H21" s="96"/>
      <c r="I21" s="96"/>
      <c r="J21" s="96"/>
      <c r="K21" s="96"/>
      <c r="L21" s="96"/>
    </row>
    <row r="22" spans="1:12" ht="15">
      <c r="A22" s="96" t="s">
        <v>61</v>
      </c>
      <c r="B22" s="96" t="s">
        <v>58</v>
      </c>
      <c r="C22" s="96">
        <v>4</v>
      </c>
      <c r="D22" s="96" t="s">
        <v>81</v>
      </c>
      <c r="E22" s="96"/>
      <c r="F22" s="96"/>
      <c r="G22" s="96"/>
      <c r="H22" s="96"/>
      <c r="I22" s="96"/>
      <c r="J22" s="96"/>
      <c r="K22" s="96"/>
      <c r="L22" s="96"/>
    </row>
    <row r="23" spans="1:12" ht="15">
      <c r="A23" s="96" t="s">
        <v>61</v>
      </c>
      <c r="B23" s="96" t="s">
        <v>58</v>
      </c>
      <c r="C23" s="96">
        <v>5</v>
      </c>
      <c r="D23" s="96" t="s">
        <v>82</v>
      </c>
      <c r="E23" s="96"/>
      <c r="F23" s="96"/>
      <c r="G23" s="96"/>
      <c r="H23" s="96"/>
      <c r="I23" s="96"/>
      <c r="J23" s="96"/>
      <c r="K23" s="96"/>
      <c r="L23" s="96"/>
    </row>
    <row r="24" spans="1:12" ht="15">
      <c r="A24" s="96" t="s">
        <v>61</v>
      </c>
      <c r="B24" s="96" t="s">
        <v>58</v>
      </c>
      <c r="C24" s="96">
        <v>6</v>
      </c>
      <c r="D24" s="96" t="s">
        <v>83</v>
      </c>
      <c r="E24" s="96"/>
      <c r="F24" s="96"/>
      <c r="G24" s="96"/>
      <c r="H24" s="96"/>
      <c r="I24" s="96"/>
      <c r="J24" s="96"/>
      <c r="K24" s="96"/>
      <c r="L24" s="96"/>
    </row>
    <row r="25" spans="1:12" ht="15">
      <c r="A25" s="97" t="s">
        <v>62</v>
      </c>
      <c r="B25" s="97" t="s">
        <v>59</v>
      </c>
      <c r="C25" s="97">
        <v>1</v>
      </c>
      <c r="D25" s="97" t="s">
        <v>84</v>
      </c>
      <c r="E25" s="97"/>
      <c r="F25" s="97"/>
      <c r="G25" s="97"/>
      <c r="H25" s="97"/>
      <c r="I25" s="97"/>
      <c r="J25" s="97"/>
      <c r="K25" s="97"/>
      <c r="L25" s="97"/>
    </row>
    <row r="26" spans="1:12" ht="15">
      <c r="A26" s="97" t="s">
        <v>62</v>
      </c>
      <c r="B26" s="97" t="s">
        <v>59</v>
      </c>
      <c r="C26" s="97">
        <v>2</v>
      </c>
      <c r="D26" s="97" t="s">
        <v>85</v>
      </c>
      <c r="E26" s="97"/>
      <c r="F26" s="97"/>
      <c r="G26" s="97"/>
      <c r="H26" s="97"/>
      <c r="I26" s="97"/>
      <c r="J26" s="97"/>
      <c r="K26" s="97"/>
      <c r="L26" s="97"/>
    </row>
    <row r="27" spans="1:12" ht="15">
      <c r="A27" s="97" t="s">
        <v>62</v>
      </c>
      <c r="B27" s="97" t="s">
        <v>59</v>
      </c>
      <c r="C27" s="97">
        <v>3</v>
      </c>
      <c r="D27" s="97" t="s">
        <v>86</v>
      </c>
      <c r="E27" s="97"/>
      <c r="F27" s="97"/>
      <c r="G27" s="97"/>
      <c r="H27" s="97"/>
      <c r="I27" s="97"/>
      <c r="J27" s="97"/>
      <c r="K27" s="97"/>
      <c r="L27" s="97"/>
    </row>
    <row r="28" spans="1:12" ht="15">
      <c r="A28" s="97" t="s">
        <v>62</v>
      </c>
      <c r="B28" s="97" t="s">
        <v>59</v>
      </c>
      <c r="C28" s="97">
        <v>4</v>
      </c>
      <c r="D28" s="97" t="s">
        <v>87</v>
      </c>
      <c r="E28" s="97"/>
      <c r="F28" s="97"/>
      <c r="G28" s="97"/>
      <c r="H28" s="97"/>
      <c r="I28" s="97"/>
      <c r="J28" s="97"/>
      <c r="K28" s="97"/>
      <c r="L28" s="97"/>
    </row>
    <row r="29" spans="1:12" ht="15">
      <c r="A29" s="97" t="s">
        <v>62</v>
      </c>
      <c r="B29" s="97" t="s">
        <v>59</v>
      </c>
      <c r="C29" s="97">
        <v>5</v>
      </c>
      <c r="D29" s="97" t="s">
        <v>88</v>
      </c>
      <c r="E29" s="97"/>
      <c r="F29" s="97"/>
      <c r="G29" s="97"/>
      <c r="H29" s="97"/>
      <c r="I29" s="97"/>
      <c r="J29" s="97"/>
      <c r="K29" s="97"/>
      <c r="L29" s="97"/>
    </row>
    <row r="30" spans="1:12" ht="15">
      <c r="A30" s="97" t="s">
        <v>62</v>
      </c>
      <c r="B30" s="97" t="s">
        <v>59</v>
      </c>
      <c r="C30" s="97">
        <v>6</v>
      </c>
      <c r="D30" s="97" t="s">
        <v>89</v>
      </c>
      <c r="E30" s="97"/>
      <c r="F30" s="97"/>
      <c r="G30" s="97"/>
      <c r="H30" s="97"/>
      <c r="I30" s="97"/>
      <c r="J30" s="97"/>
      <c r="K30" s="97"/>
      <c r="L30" s="9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38"/>
  <sheetViews>
    <sheetView zoomScalePageLayoutView="0" workbookViewId="0" topLeftCell="A67">
      <selection activeCell="J33" sqref="J33"/>
    </sheetView>
  </sheetViews>
  <sheetFormatPr defaultColWidth="11.421875" defaultRowHeight="15"/>
  <sheetData>
    <row r="2" ht="15">
      <c r="A2" t="s">
        <v>158</v>
      </c>
    </row>
    <row r="3" ht="15">
      <c r="A3" t="s">
        <v>221</v>
      </c>
    </row>
    <row r="4" ht="15">
      <c r="A4" t="s">
        <v>113</v>
      </c>
    </row>
    <row r="5" ht="15">
      <c r="A5" t="s">
        <v>155</v>
      </c>
    </row>
    <row r="6" ht="15">
      <c r="A6" t="s">
        <v>181</v>
      </c>
    </row>
    <row r="7" ht="15">
      <c r="A7" t="s">
        <v>180</v>
      </c>
    </row>
    <row r="8" ht="15">
      <c r="A8" t="s">
        <v>179</v>
      </c>
    </row>
    <row r="9" ht="15">
      <c r="A9" t="s">
        <v>119</v>
      </c>
    </row>
    <row r="10" ht="15">
      <c r="A10" t="s">
        <v>175</v>
      </c>
    </row>
    <row r="11" ht="15">
      <c r="A11" t="s">
        <v>177</v>
      </c>
    </row>
    <row r="12" ht="15">
      <c r="A12" t="s">
        <v>127</v>
      </c>
    </row>
    <row r="13" ht="15">
      <c r="A13" t="s">
        <v>162</v>
      </c>
    </row>
    <row r="14" ht="15">
      <c r="A14" t="s">
        <v>148</v>
      </c>
    </row>
    <row r="15" ht="15">
      <c r="A15" t="s">
        <v>129</v>
      </c>
    </row>
    <row r="16" ht="15">
      <c r="A16" t="s">
        <v>147</v>
      </c>
    </row>
    <row r="17" ht="15">
      <c r="A17" t="s">
        <v>144</v>
      </c>
    </row>
    <row r="18" ht="15">
      <c r="A18" t="s">
        <v>156</v>
      </c>
    </row>
    <row r="19" ht="15">
      <c r="A19" t="s">
        <v>176</v>
      </c>
    </row>
    <row r="20" ht="15">
      <c r="A20" t="s">
        <v>134</v>
      </c>
    </row>
    <row r="21" ht="15">
      <c r="A21" t="s">
        <v>137</v>
      </c>
    </row>
    <row r="22" ht="15">
      <c r="A22" t="s">
        <v>190</v>
      </c>
    </row>
    <row r="23" ht="15">
      <c r="A23" t="s">
        <v>157</v>
      </c>
    </row>
    <row r="24" ht="15">
      <c r="A24" t="s">
        <v>213</v>
      </c>
    </row>
    <row r="25" ht="15">
      <c r="A25" t="s">
        <v>107</v>
      </c>
    </row>
    <row r="26" ht="15">
      <c r="A26" t="s">
        <v>230</v>
      </c>
    </row>
    <row r="27" ht="15">
      <c r="A27" t="s">
        <v>233</v>
      </c>
    </row>
    <row r="28" ht="15">
      <c r="A28" t="s">
        <v>232</v>
      </c>
    </row>
    <row r="29" ht="15">
      <c r="A29" t="s">
        <v>210</v>
      </c>
    </row>
    <row r="30" ht="15">
      <c r="A30" t="s">
        <v>98</v>
      </c>
    </row>
    <row r="31" ht="15">
      <c r="A31" t="s">
        <v>136</v>
      </c>
    </row>
    <row r="32" ht="15">
      <c r="A32" t="s">
        <v>209</v>
      </c>
    </row>
    <row r="33" ht="15">
      <c r="A33" t="s">
        <v>149</v>
      </c>
    </row>
    <row r="34" ht="15">
      <c r="A34" t="s">
        <v>170</v>
      </c>
    </row>
    <row r="35" ht="15">
      <c r="A35" t="s">
        <v>105</v>
      </c>
    </row>
    <row r="36" ht="15">
      <c r="A36" t="s">
        <v>106</v>
      </c>
    </row>
    <row r="37" ht="15">
      <c r="A37" t="s">
        <v>218</v>
      </c>
    </row>
    <row r="38" ht="15">
      <c r="A38" t="s">
        <v>109</v>
      </c>
    </row>
    <row r="39" ht="15">
      <c r="A39" t="s">
        <v>169</v>
      </c>
    </row>
    <row r="40" ht="15">
      <c r="A40" t="s">
        <v>133</v>
      </c>
    </row>
    <row r="41" ht="15">
      <c r="A41" t="s">
        <v>132</v>
      </c>
    </row>
    <row r="42" ht="15">
      <c r="A42" t="s">
        <v>178</v>
      </c>
    </row>
    <row r="43" ht="15">
      <c r="A43" t="s">
        <v>141</v>
      </c>
    </row>
    <row r="44" ht="15">
      <c r="A44" t="s">
        <v>152</v>
      </c>
    </row>
    <row r="45" ht="15">
      <c r="A45" t="s">
        <v>153</v>
      </c>
    </row>
    <row r="46" ht="15">
      <c r="A46" t="s">
        <v>197</v>
      </c>
    </row>
    <row r="47" ht="15">
      <c r="A47" t="s">
        <v>108</v>
      </c>
    </row>
    <row r="48" ht="15">
      <c r="A48" t="s">
        <v>182</v>
      </c>
    </row>
    <row r="49" ht="15">
      <c r="A49" t="s">
        <v>183</v>
      </c>
    </row>
    <row r="50" ht="15">
      <c r="A50" t="s">
        <v>191</v>
      </c>
    </row>
    <row r="51" ht="15">
      <c r="A51" t="s">
        <v>211</v>
      </c>
    </row>
    <row r="52" ht="15">
      <c r="A52" t="s">
        <v>215</v>
      </c>
    </row>
    <row r="53" ht="15">
      <c r="A53" t="s">
        <v>207</v>
      </c>
    </row>
    <row r="54" ht="15">
      <c r="A54" t="s">
        <v>231</v>
      </c>
    </row>
    <row r="55" ht="15">
      <c r="A55" t="s">
        <v>120</v>
      </c>
    </row>
    <row r="56" ht="15">
      <c r="A56" t="s">
        <v>146</v>
      </c>
    </row>
    <row r="57" ht="15">
      <c r="A57" t="s">
        <v>142</v>
      </c>
    </row>
    <row r="58" ht="15">
      <c r="A58" t="s">
        <v>138</v>
      </c>
    </row>
    <row r="59" ht="15">
      <c r="A59" t="s">
        <v>143</v>
      </c>
    </row>
    <row r="60" ht="15">
      <c r="A60" t="s">
        <v>219</v>
      </c>
    </row>
    <row r="61" ht="15">
      <c r="A61" t="s">
        <v>225</v>
      </c>
    </row>
    <row r="62" ht="15">
      <c r="A62" t="s">
        <v>187</v>
      </c>
    </row>
    <row r="63" ht="15">
      <c r="A63" t="s">
        <v>188</v>
      </c>
    </row>
    <row r="64" ht="15">
      <c r="A64" t="s">
        <v>189</v>
      </c>
    </row>
    <row r="65" ht="15">
      <c r="A65" t="s">
        <v>217</v>
      </c>
    </row>
    <row r="66" ht="15">
      <c r="A66" t="s">
        <v>214</v>
      </c>
    </row>
    <row r="67" ht="15">
      <c r="A67" t="s">
        <v>110</v>
      </c>
    </row>
    <row r="68" ht="15">
      <c r="A68" t="s">
        <v>140</v>
      </c>
    </row>
    <row r="69" ht="15">
      <c r="A69" t="s">
        <v>112</v>
      </c>
    </row>
    <row r="70" ht="15">
      <c r="A70" t="s">
        <v>115</v>
      </c>
    </row>
    <row r="71" ht="15">
      <c r="A71" t="s">
        <v>116</v>
      </c>
    </row>
    <row r="72" ht="15">
      <c r="A72" t="s">
        <v>124</v>
      </c>
    </row>
    <row r="73" ht="15">
      <c r="A73" t="s">
        <v>111</v>
      </c>
    </row>
    <row r="74" ht="15">
      <c r="A74" t="s">
        <v>102</v>
      </c>
    </row>
    <row r="75" ht="15">
      <c r="A75" t="s">
        <v>125</v>
      </c>
    </row>
    <row r="76" ht="15">
      <c r="A76" t="s">
        <v>118</v>
      </c>
    </row>
    <row r="77" ht="15">
      <c r="A77" t="s">
        <v>224</v>
      </c>
    </row>
    <row r="78" ht="15">
      <c r="A78" t="s">
        <v>227</v>
      </c>
    </row>
    <row r="79" ht="15">
      <c r="A79" t="s">
        <v>184</v>
      </c>
    </row>
    <row r="80" ht="15">
      <c r="A80" t="s">
        <v>185</v>
      </c>
    </row>
    <row r="81" ht="15">
      <c r="A81" t="s">
        <v>114</v>
      </c>
    </row>
    <row r="82" ht="15">
      <c r="A82" t="s">
        <v>174</v>
      </c>
    </row>
    <row r="83" ht="15">
      <c r="A83" t="s">
        <v>163</v>
      </c>
    </row>
    <row r="84" ht="15">
      <c r="A84" t="s">
        <v>164</v>
      </c>
    </row>
    <row r="85" ht="15">
      <c r="A85" t="s">
        <v>165</v>
      </c>
    </row>
    <row r="86" ht="15">
      <c r="A86" t="s">
        <v>226</v>
      </c>
    </row>
    <row r="87" ht="15">
      <c r="A87" t="s">
        <v>228</v>
      </c>
    </row>
    <row r="88" ht="15">
      <c r="A88" t="s">
        <v>229</v>
      </c>
    </row>
    <row r="89" ht="15">
      <c r="A89" t="s">
        <v>126</v>
      </c>
    </row>
    <row r="90" ht="15">
      <c r="A90" t="s">
        <v>130</v>
      </c>
    </row>
    <row r="91" ht="15">
      <c r="A91" t="s">
        <v>222</v>
      </c>
    </row>
    <row r="92" ht="15">
      <c r="A92" t="s">
        <v>166</v>
      </c>
    </row>
    <row r="93" ht="15">
      <c r="A93" t="s">
        <v>161</v>
      </c>
    </row>
    <row r="94" ht="15">
      <c r="A94" t="s">
        <v>160</v>
      </c>
    </row>
    <row r="95" ht="15">
      <c r="A95" t="s">
        <v>202</v>
      </c>
    </row>
    <row r="96" ht="15">
      <c r="A96" t="s">
        <v>198</v>
      </c>
    </row>
    <row r="97" ht="15">
      <c r="A97" t="s">
        <v>200</v>
      </c>
    </row>
    <row r="98" ht="15">
      <c r="A98" t="s">
        <v>199</v>
      </c>
    </row>
    <row r="99" ht="15">
      <c r="A99" t="s">
        <v>201</v>
      </c>
    </row>
    <row r="100" ht="15">
      <c r="A100" t="s">
        <v>100</v>
      </c>
    </row>
    <row r="101" ht="15">
      <c r="A101" t="s">
        <v>205</v>
      </c>
    </row>
    <row r="102" ht="15">
      <c r="A102" t="s">
        <v>193</v>
      </c>
    </row>
    <row r="103" ht="15">
      <c r="A103" t="s">
        <v>194</v>
      </c>
    </row>
    <row r="104" ht="15">
      <c r="A104" t="s">
        <v>196</v>
      </c>
    </row>
    <row r="105" ht="15">
      <c r="A105" t="s">
        <v>208</v>
      </c>
    </row>
    <row r="106" ht="15">
      <c r="A106" t="s">
        <v>216</v>
      </c>
    </row>
    <row r="107" ht="15">
      <c r="A107" t="s">
        <v>212</v>
      </c>
    </row>
    <row r="108" ht="15">
      <c r="A108" t="s">
        <v>220</v>
      </c>
    </row>
    <row r="109" ht="15">
      <c r="A109" t="s">
        <v>131</v>
      </c>
    </row>
    <row r="110" ht="15">
      <c r="A110" t="s">
        <v>139</v>
      </c>
    </row>
    <row r="111" ht="15">
      <c r="A111" t="s">
        <v>128</v>
      </c>
    </row>
    <row r="112" ht="15">
      <c r="A112" t="s">
        <v>234</v>
      </c>
    </row>
    <row r="113" ht="15">
      <c r="A113" t="s">
        <v>117</v>
      </c>
    </row>
    <row r="114" ht="15">
      <c r="A114" t="s">
        <v>204</v>
      </c>
    </row>
    <row r="115" ht="15">
      <c r="A115" t="s">
        <v>223</v>
      </c>
    </row>
    <row r="116" ht="15">
      <c r="A116" t="s">
        <v>104</v>
      </c>
    </row>
    <row r="117" ht="15">
      <c r="A117" t="s">
        <v>192</v>
      </c>
    </row>
    <row r="118" ht="15">
      <c r="A118" t="s">
        <v>195</v>
      </c>
    </row>
    <row r="119" ht="15">
      <c r="A119" t="s">
        <v>103</v>
      </c>
    </row>
    <row r="120" ht="15">
      <c r="A120" t="s">
        <v>99</v>
      </c>
    </row>
    <row r="121" ht="15">
      <c r="A121" t="s">
        <v>135</v>
      </c>
    </row>
    <row r="122" ht="15">
      <c r="A122" t="s">
        <v>151</v>
      </c>
    </row>
    <row r="123" ht="15">
      <c r="A123" t="s">
        <v>171</v>
      </c>
    </row>
    <row r="124" ht="15">
      <c r="A124" t="s">
        <v>172</v>
      </c>
    </row>
    <row r="125" ht="15">
      <c r="A125" t="s">
        <v>173</v>
      </c>
    </row>
    <row r="126" ht="15">
      <c r="A126" t="s">
        <v>159</v>
      </c>
    </row>
    <row r="127" ht="15">
      <c r="A127" t="s">
        <v>167</v>
      </c>
    </row>
    <row r="128" ht="15">
      <c r="A128" t="s">
        <v>168</v>
      </c>
    </row>
    <row r="129" ht="15">
      <c r="A129" t="s">
        <v>203</v>
      </c>
    </row>
    <row r="130" ht="15">
      <c r="A130" t="s">
        <v>123</v>
      </c>
    </row>
    <row r="131" ht="15">
      <c r="A131" t="s">
        <v>186</v>
      </c>
    </row>
    <row r="132" ht="15">
      <c r="A132" t="s">
        <v>101</v>
      </c>
    </row>
    <row r="133" ht="15">
      <c r="A133" t="s">
        <v>154</v>
      </c>
    </row>
    <row r="134" ht="15">
      <c r="A134" t="s">
        <v>145</v>
      </c>
    </row>
    <row r="135" ht="15">
      <c r="A135" t="s">
        <v>121</v>
      </c>
    </row>
    <row r="136" ht="15">
      <c r="A136" t="s">
        <v>122</v>
      </c>
    </row>
    <row r="137" ht="15">
      <c r="A137" t="s">
        <v>150</v>
      </c>
    </row>
    <row r="138" ht="15">
      <c r="A138" t="s">
        <v>206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DSI-31</cp:lastModifiedBy>
  <cp:lastPrinted>2017-05-29T13:57:56Z</cp:lastPrinted>
  <dcterms:created xsi:type="dcterms:W3CDTF">2016-12-04T17:48:17Z</dcterms:created>
  <dcterms:modified xsi:type="dcterms:W3CDTF">2018-02-11T17:22:49Z</dcterms:modified>
  <cp:category/>
  <cp:version/>
  <cp:contentType/>
  <cp:contentStatus/>
</cp:coreProperties>
</file>