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C:\Users\Florian\Desktop\"/>
    </mc:Choice>
  </mc:AlternateContent>
  <bookViews>
    <workbookView xWindow="0" yWindow="0" windowWidth="20490" windowHeight="7755" activeTab="3"/>
  </bookViews>
  <sheets>
    <sheet name="DATA" sheetId="4" r:id="rId1"/>
    <sheet name="DEVIS" sheetId="1" r:id="rId2"/>
    <sheet name="DEVIS CLIENT" sheetId="2" r:id="rId3"/>
    <sheet name="ORDRE DE SERVICE" sheetId="3" r:id="rId4"/>
  </sheets>
  <definedNames>
    <definedName name="OLE_LINK1" localSheetId="2">'DEVIS CLIENT'!$E$7</definedName>
    <definedName name="_xlnm.Print_Area" localSheetId="0">DATA!$A$1:$E$21</definedName>
  </definedNames>
  <calcPr calcId="171027"/>
  <customWorkbookViews>
    <customWorkbookView name="LEONARDO PASTORE - Affichage personnalisé" guid="{12662B43-E3B0-4CE1-A6C6-ECDCC72A90AF}" mergeInterval="0" personalView="1" maximized="1" xWindow="-8" yWindow="-8" windowWidth="1936" windowHeight="1096" activeSheetId="1"/>
  </customWorkbookViews>
</workbook>
</file>

<file path=xl/calcChain.xml><?xml version="1.0" encoding="utf-8"?>
<calcChain xmlns="http://schemas.openxmlformats.org/spreadsheetml/2006/main">
  <c r="F31" i="1" l="1"/>
  <c r="F32" i="1"/>
  <c r="F33" i="1"/>
  <c r="F34" i="1"/>
  <c r="F35" i="1"/>
  <c r="F36" i="1"/>
  <c r="F37" i="1"/>
  <c r="F38" i="1"/>
  <c r="F39" i="1"/>
  <c r="F40" i="1"/>
  <c r="F41" i="1"/>
  <c r="F42" i="1"/>
  <c r="F43" i="1"/>
  <c r="F44" i="1"/>
  <c r="F45" i="1"/>
  <c r="F46" i="1"/>
  <c r="F47" i="1"/>
  <c r="F25" i="1"/>
  <c r="F26" i="1"/>
  <c r="F27" i="1"/>
  <c r="F28" i="1"/>
  <c r="F29" i="1"/>
  <c r="F30" i="1"/>
  <c r="F24" i="1"/>
  <c r="F23" i="1"/>
  <c r="C51" i="3" l="1"/>
  <c r="D47" i="3"/>
  <c r="D48" i="3"/>
  <c r="D31" i="3"/>
  <c r="D32" i="3"/>
  <c r="D33" i="3"/>
  <c r="D34" i="3"/>
  <c r="D35" i="3"/>
  <c r="D36" i="3"/>
  <c r="D37" i="3"/>
  <c r="D38" i="3"/>
  <c r="D39" i="3"/>
  <c r="D40" i="3"/>
  <c r="D41" i="3"/>
  <c r="D42" i="3"/>
  <c r="D43" i="3"/>
  <c r="D44" i="3"/>
  <c r="D45" i="3"/>
  <c r="D46" i="3"/>
  <c r="D25" i="3"/>
  <c r="D26" i="3"/>
  <c r="D27" i="3"/>
  <c r="D28" i="3"/>
  <c r="D29" i="3"/>
  <c r="D30" i="3"/>
  <c r="D24" i="3"/>
  <c r="C44" i="3"/>
  <c r="C45" i="3"/>
  <c r="C46" i="3"/>
  <c r="C47" i="3"/>
  <c r="C48" i="3"/>
  <c r="C28" i="3"/>
  <c r="C29" i="3"/>
  <c r="C30" i="3"/>
  <c r="C31" i="3"/>
  <c r="C32" i="3"/>
  <c r="C33" i="3"/>
  <c r="C34" i="3"/>
  <c r="C35" i="3"/>
  <c r="C36" i="3"/>
  <c r="C37" i="3"/>
  <c r="C38" i="3"/>
  <c r="C39" i="3"/>
  <c r="C40" i="3"/>
  <c r="C41" i="3"/>
  <c r="C42" i="3"/>
  <c r="C43" i="3"/>
  <c r="C25" i="3"/>
  <c r="C26" i="3"/>
  <c r="C27" i="3"/>
  <c r="C24" i="3"/>
  <c r="E48" i="3" l="1"/>
  <c r="E46" i="3"/>
  <c r="E38" i="3"/>
  <c r="E37" i="3"/>
  <c r="E47" i="3"/>
  <c r="E45" i="3"/>
  <c r="E40" i="3"/>
  <c r="E32" i="3"/>
  <c r="E44" i="3"/>
  <c r="E30" i="3"/>
  <c r="E36" i="3"/>
  <c r="E33" i="3"/>
  <c r="E41" i="3"/>
  <c r="E27" i="3"/>
  <c r="E42" i="3"/>
  <c r="E34" i="3"/>
  <c r="E28" i="3"/>
  <c r="E43" i="3"/>
  <c r="E35" i="3"/>
  <c r="E39" i="3"/>
  <c r="E31" i="3"/>
  <c r="E26" i="3"/>
  <c r="E25" i="3"/>
  <c r="E24" i="3"/>
  <c r="E29" i="3"/>
  <c r="D51" i="3" l="1"/>
  <c r="E49" i="3"/>
  <c r="D53" i="3"/>
  <c r="D52" i="3"/>
  <c r="D54" i="3"/>
  <c r="B45" i="3"/>
  <c r="B46" i="3"/>
  <c r="B47" i="3"/>
  <c r="B48" i="3"/>
  <c r="B42" i="3"/>
  <c r="B43" i="3"/>
  <c r="B44" i="3"/>
  <c r="E52" i="1"/>
  <c r="F52" i="1" s="1"/>
  <c r="F7" i="2" l="1"/>
  <c r="D19" i="3"/>
  <c r="B41" i="3" l="1"/>
  <c r="B25" i="3"/>
  <c r="B26" i="3"/>
  <c r="B27" i="3"/>
  <c r="B28" i="3"/>
  <c r="B29" i="3"/>
  <c r="B30" i="3"/>
  <c r="B31" i="3"/>
  <c r="B32" i="3"/>
  <c r="B33" i="3"/>
  <c r="B34" i="3"/>
  <c r="B35" i="3"/>
  <c r="B36" i="3"/>
  <c r="B37" i="3"/>
  <c r="B38" i="3"/>
  <c r="B39" i="3"/>
  <c r="B40" i="3"/>
  <c r="B24" i="3"/>
  <c r="F34" i="3" l="1"/>
  <c r="D18" i="3" l="1"/>
  <c r="A7" i="2"/>
  <c r="F51" i="2"/>
  <c r="F47" i="2"/>
  <c r="D59" i="1"/>
  <c r="E6" i="1" l="1"/>
  <c r="B61" i="1"/>
  <c r="B62" i="1"/>
  <c r="B63" i="1"/>
  <c r="F48" i="1" l="1"/>
  <c r="D57" i="3"/>
  <c r="E57" i="3" s="1"/>
  <c r="F49" i="1" l="1"/>
  <c r="F50" i="1" s="1"/>
  <c r="F53" i="1" s="1"/>
  <c r="F54" i="1" s="1"/>
  <c r="F55" i="1" s="1"/>
  <c r="C33" i="2" l="1"/>
  <c r="E7" i="2"/>
  <c r="A56" i="2"/>
  <c r="A55" i="2"/>
  <c r="A54" i="2"/>
  <c r="E51" i="3" l="1"/>
  <c r="E54" i="3"/>
  <c r="E53" i="3"/>
  <c r="E52" i="3"/>
  <c r="D12" i="3"/>
  <c r="D11" i="3"/>
  <c r="D16" i="3"/>
  <c r="A105" i="2"/>
  <c r="A104" i="2"/>
  <c r="A106" i="2"/>
  <c r="E55" i="3" l="1"/>
  <c r="E58" i="3" s="1"/>
  <c r="A3" i="3"/>
  <c r="A2" i="3"/>
  <c r="A83" i="2"/>
  <c r="E59" i="3" l="1"/>
  <c r="E60" i="3" s="1"/>
  <c r="G34" i="3" s="1"/>
  <c r="D6" i="3"/>
  <c r="D7" i="3"/>
  <c r="D8" i="3"/>
  <c r="D9" i="3"/>
  <c r="D10" i="3"/>
  <c r="E10" i="2"/>
  <c r="E11" i="2"/>
  <c r="E12" i="2"/>
  <c r="B16" i="2"/>
  <c r="A22" i="2"/>
  <c r="B23" i="2"/>
  <c r="B24" i="2"/>
  <c r="B25" i="2"/>
  <c r="G36" i="3" l="1"/>
</calcChain>
</file>

<file path=xl/comments1.xml><?xml version="1.0" encoding="utf-8"?>
<comments xmlns="http://schemas.openxmlformats.org/spreadsheetml/2006/main">
  <authors>
    <author>LEONARDO PASTORE</author>
  </authors>
  <commentList>
    <comment ref="A4" authorId="0" shapeId="0">
      <text>
        <r>
          <rPr>
            <b/>
            <sz val="9"/>
            <color indexed="81"/>
            <rFont val="Arial Black"/>
            <family val="2"/>
          </rPr>
          <t>INCRIRE LA VILLE DE L'ETABLISSEMENT</t>
        </r>
      </text>
    </comment>
    <comment ref="A7" authorId="0" shapeId="0">
      <text>
        <r>
          <rPr>
            <sz val="9"/>
            <color indexed="81"/>
            <rFont val="Arial Black"/>
            <family val="2"/>
          </rPr>
          <t>INSCRIRE LE NOM ET PRENOM DU D.D.F.P.T.</t>
        </r>
      </text>
    </comment>
    <comment ref="A10" authorId="0" shapeId="0">
      <text>
        <r>
          <rPr>
            <b/>
            <sz val="9"/>
            <color indexed="81"/>
            <rFont val="Arial Black"/>
            <family val="2"/>
          </rPr>
          <t>INDIQUER LE TAUX HAIRAIRE VOTE AU CONSEIL D'ADMINISTRATION</t>
        </r>
      </text>
    </comment>
    <comment ref="A13" authorId="0" shapeId="0">
      <text>
        <r>
          <rPr>
            <b/>
            <sz val="9"/>
            <color indexed="81"/>
            <rFont val="Tahoma"/>
            <family val="2"/>
          </rPr>
          <t>INDIQUER SI : La Proviseure ou Le Proviseur,</t>
        </r>
      </text>
    </comment>
    <comment ref="B13" authorId="0" shapeId="0">
      <text>
        <r>
          <rPr>
            <b/>
            <sz val="9"/>
            <color indexed="81"/>
            <rFont val="Tahoma"/>
            <family val="2"/>
          </rPr>
          <t>INDIQUER LES : Nom et Prénom</t>
        </r>
      </text>
    </comment>
    <comment ref="A18" authorId="0" shapeId="0">
      <text>
        <r>
          <rPr>
            <b/>
            <sz val="9"/>
            <color indexed="81"/>
            <rFont val="Tahoma"/>
            <family val="2"/>
          </rPr>
          <t>INSCRIRE LE NOM DE VOTRE ETABLISSEMENT</t>
        </r>
      </text>
    </comment>
    <comment ref="A19" authorId="0" shapeId="0">
      <text>
        <r>
          <rPr>
            <b/>
            <sz val="9"/>
            <color indexed="81"/>
            <rFont val="Tahoma"/>
            <family val="2"/>
          </rPr>
          <t>METTRE A JOUR : ADRESSE, BP, CP ET VILLE</t>
        </r>
      </text>
    </comment>
    <comment ref="A20" authorId="0" shapeId="0">
      <text>
        <r>
          <rPr>
            <b/>
            <sz val="9"/>
            <color indexed="81"/>
            <rFont val="Arial Black"/>
            <family val="2"/>
          </rPr>
          <t>METTRE A JOUR : TEL, FAX ET COURRIEL</t>
        </r>
      </text>
    </comment>
  </commentList>
</comments>
</file>

<file path=xl/comments2.xml><?xml version="1.0" encoding="utf-8"?>
<comments xmlns="http://schemas.openxmlformats.org/spreadsheetml/2006/main">
  <authors>
    <author>Monsieur PASTORE</author>
  </authors>
  <commentList>
    <comment ref="F6" authorId="0" shapeId="0">
      <text>
        <r>
          <rPr>
            <b/>
            <sz val="10"/>
            <color indexed="81"/>
            <rFont val="Arial Black"/>
            <family val="2"/>
          </rPr>
          <t>METTRE LA DATE DU JOUR</t>
        </r>
      </text>
    </comment>
    <comment ref="B8" authorId="0" shapeId="0">
      <text>
        <r>
          <rPr>
            <b/>
            <sz val="10"/>
            <color indexed="81"/>
            <rFont val="Arial Black"/>
            <family val="2"/>
          </rPr>
          <t>ATELIER CONCERNE</t>
        </r>
      </text>
    </comment>
    <comment ref="D9" authorId="0" shapeId="0">
      <text>
        <r>
          <rPr>
            <b/>
            <sz val="10"/>
            <color indexed="81"/>
            <rFont val="Arial Black"/>
            <family val="2"/>
          </rPr>
          <t>NOM ET ADRESSE DU CLIENT</t>
        </r>
      </text>
    </comment>
    <comment ref="B11" authorId="0" shapeId="0">
      <text>
        <r>
          <rPr>
            <b/>
            <sz val="10"/>
            <color indexed="81"/>
            <rFont val="Arial Black"/>
            <family val="2"/>
          </rPr>
          <t>NUMERO DE REFERENCE DU DEVIS</t>
        </r>
      </text>
    </comment>
    <comment ref="B13" authorId="0" shapeId="0">
      <text>
        <r>
          <rPr>
            <b/>
            <sz val="10"/>
            <color indexed="81"/>
            <rFont val="Arial Black"/>
            <family val="2"/>
          </rPr>
          <t>NUMERO DE REFERENCE DE L'OBJET CONFECTIONNE</t>
        </r>
      </text>
    </comment>
    <comment ref="E17" authorId="0" shapeId="0">
      <text>
        <r>
          <rPr>
            <b/>
            <sz val="10"/>
            <color indexed="81"/>
            <rFont val="Arial Black"/>
            <family val="2"/>
          </rPr>
          <t>DONNER LE NOMBRE DE PIECE REALISER</t>
        </r>
      </text>
    </comment>
    <comment ref="B18" authorId="0" shapeId="0">
      <text>
        <r>
          <rPr>
            <b/>
            <sz val="10"/>
            <color indexed="81"/>
            <rFont val="Arial Black"/>
            <family val="2"/>
          </rPr>
          <t>FAIRE LA DESCRIPTION DE L'OUVRAGE</t>
        </r>
      </text>
    </comment>
    <comment ref="E49" authorId="0" shapeId="0">
      <text>
        <r>
          <rPr>
            <b/>
            <sz val="10"/>
            <color indexed="81"/>
            <rFont val="Arial Black"/>
            <family val="2"/>
          </rPr>
          <t>DONNER LE POURCENTAGE DE FRAIS GENERAUX</t>
        </r>
      </text>
    </comment>
    <comment ref="D52" authorId="0" shapeId="0">
      <text>
        <r>
          <rPr>
            <b/>
            <sz val="10"/>
            <color indexed="81"/>
            <rFont val="Arial Black"/>
            <family val="2"/>
          </rPr>
          <t>DONNER LE NOMBRE D'HEURE DE TRAVAIL CORRESPONDANT A UN PROFESSIONNEL</t>
        </r>
      </text>
    </comment>
  </commentList>
</comments>
</file>

<file path=xl/comments3.xml><?xml version="1.0" encoding="utf-8"?>
<comments xmlns="http://schemas.openxmlformats.org/spreadsheetml/2006/main">
  <authors>
    <author>LEONARDO PASTORE</author>
  </authors>
  <commentList>
    <comment ref="F76" authorId="0" shapeId="0">
      <text>
        <r>
          <rPr>
            <b/>
            <sz val="8"/>
            <color indexed="81"/>
            <rFont val="Tahoma"/>
            <family val="2"/>
          </rPr>
          <t xml:space="preserve">DATE DE LIVRAISON </t>
        </r>
      </text>
    </comment>
  </commentList>
</comments>
</file>

<file path=xl/comments4.xml><?xml version="1.0" encoding="utf-8"?>
<comments xmlns="http://schemas.openxmlformats.org/spreadsheetml/2006/main">
  <authors>
    <author>LEONARDO PASTORE</author>
  </authors>
  <commentList>
    <comment ref="E4" authorId="0" shapeId="0">
      <text>
        <r>
          <rPr>
            <b/>
            <i/>
            <sz val="14"/>
            <color indexed="14"/>
            <rFont val="Times New Roman"/>
            <family val="1"/>
          </rPr>
          <t>LA REFERENCE de L'ANNEE</t>
        </r>
      </text>
    </comment>
    <comment ref="F4" authorId="0" shapeId="0">
      <text>
        <r>
          <rPr>
            <b/>
            <i/>
            <sz val="14"/>
            <color indexed="14"/>
            <rFont val="Times New Roman"/>
            <family val="1"/>
          </rPr>
          <t>1 : LA SECTION
2 : /
3 : LE NOMBRE 0001</t>
        </r>
      </text>
    </comment>
    <comment ref="A13" authorId="0" shapeId="0">
      <text>
        <r>
          <rPr>
            <b/>
            <sz val="10"/>
            <color indexed="81"/>
            <rFont val="Arial Black"/>
            <family val="2"/>
          </rPr>
          <t>VOUS POUVEZ FAIRE UN COMMENTAIRE</t>
        </r>
      </text>
    </comment>
    <comment ref="E16" authorId="0" shapeId="0">
      <text>
        <r>
          <rPr>
            <b/>
            <sz val="10"/>
            <color indexed="81"/>
            <rFont val="Arial Black"/>
            <family val="2"/>
          </rPr>
          <t>INDIQUER LA DATE DE DEDUT DE FABRICATION</t>
        </r>
      </text>
    </comment>
    <comment ref="E18" authorId="0" shapeId="0">
      <text>
        <r>
          <rPr>
            <b/>
            <sz val="10"/>
            <color indexed="81"/>
            <rFont val="Arial Black"/>
            <family val="2"/>
          </rPr>
          <t>SIGNATURE DU CHEF D'ETABISSEMENT</t>
        </r>
      </text>
    </comment>
    <comment ref="F22" authorId="0" shapeId="0">
      <text>
        <r>
          <rPr>
            <b/>
            <sz val="10"/>
            <color indexed="81"/>
            <rFont val="Arial Black"/>
            <family val="2"/>
          </rPr>
          <t>DONNER LE NOMBRE REEL D'OBJETS REALISES</t>
        </r>
      </text>
    </comment>
    <comment ref="B57" authorId="0" shapeId="0">
      <text>
        <r>
          <rPr>
            <b/>
            <sz val="9"/>
            <color indexed="81"/>
            <rFont val="Arial Black"/>
            <family val="2"/>
          </rPr>
          <t>INDIQUER LE NOMBRE D'HEURE DE TRAVAIL REEL</t>
        </r>
      </text>
    </comment>
    <comment ref="B58" authorId="0" shapeId="0">
      <text>
        <r>
          <rPr>
            <b/>
            <sz val="9"/>
            <color indexed="81"/>
            <rFont val="Arial Black"/>
            <family val="2"/>
          </rPr>
          <t>INDIQUER LE Coéfdicient de Majoration ou Minoration en % (5% ou -5%)</t>
        </r>
      </text>
    </comment>
  </commentList>
</comments>
</file>

<file path=xl/sharedStrings.xml><?xml version="1.0" encoding="utf-8"?>
<sst xmlns="http://schemas.openxmlformats.org/spreadsheetml/2006/main" count="114" uniqueCount="103">
  <si>
    <t>DESIGNATION</t>
  </si>
  <si>
    <t>QUANTITE</t>
  </si>
  <si>
    <t>UNITE</t>
  </si>
  <si>
    <t>P.U. TTC</t>
  </si>
  <si>
    <t>MONTANT</t>
  </si>
  <si>
    <t>S/TOTAL € TTC</t>
  </si>
  <si>
    <t>Frais généraux</t>
  </si>
  <si>
    <t>Main d’œuvre</t>
  </si>
  <si>
    <t>Nbre</t>
  </si>
  <si>
    <t>Taux</t>
  </si>
  <si>
    <t>DEVIS</t>
  </si>
  <si>
    <t>Nbre d'Ouvrage</t>
  </si>
  <si>
    <t>Description de l'Ouvrage :</t>
  </si>
  <si>
    <t>MONTANT TOTAL TTC</t>
  </si>
  <si>
    <t>MONTANT ARRONDI A LA SOMME DE :</t>
  </si>
  <si>
    <t>SOIT L’UNITE :</t>
  </si>
  <si>
    <t>ATELIER</t>
  </si>
  <si>
    <t>CLIENT</t>
  </si>
  <si>
    <t>N/Réf. DEVIS</t>
  </si>
  <si>
    <t>N/Réf. O.C.</t>
  </si>
  <si>
    <t>OBJECTS CONFECTIONNES</t>
  </si>
  <si>
    <t>DESIGNATION DE L'ETABLISSEMENT</t>
  </si>
  <si>
    <t>Réf. BON SORTIE</t>
  </si>
  <si>
    <t>NATURE</t>
  </si>
  <si>
    <t>QUANTITES</t>
  </si>
  <si>
    <t>PRIX UNITAIRE</t>
  </si>
  <si>
    <t>QUANTITES UTILISEES
Fournies par le client (1)
Prélevées sur le stocks (1)</t>
  </si>
  <si>
    <t>II) BULLETIN DE FABRICATION</t>
  </si>
  <si>
    <t>MATIERES PREMIERES</t>
  </si>
  <si>
    <t>EVALUATION 
(pour les matières premières sorties
de magasin seulement)</t>
  </si>
  <si>
    <t>Nombre d'objets réalisés :</t>
  </si>
  <si>
    <t>Le Chef d'Etablissement,</t>
  </si>
  <si>
    <t>I) ORDRE DE SERVICE</t>
  </si>
  <si>
    <t>Travaux à réaliser - nature :</t>
  </si>
  <si>
    <t>Nombre d'objets :</t>
  </si>
  <si>
    <t>Désignation :</t>
  </si>
  <si>
    <t>Adresse :</t>
  </si>
  <si>
    <t>ORIGINE DE L'ORDRE :</t>
  </si>
  <si>
    <t>COMMANDE PAR UN TIERS (1)</t>
  </si>
  <si>
    <t>EXERCICE PEDAGOGIQUE   (1)</t>
  </si>
  <si>
    <t>CONDITIONS PARTICULIERES :</t>
  </si>
  <si>
    <t>PRIS EN CHARGE</t>
  </si>
  <si>
    <t>TOTAL</t>
  </si>
  <si>
    <t>SOUS/TOTAL</t>
  </si>
  <si>
    <t>EVALUATION DE LA MAIN D'ŒUVRE</t>
  </si>
  <si>
    <t>Courant éléctrique</t>
  </si>
  <si>
    <t>Charbon … … … …</t>
  </si>
  <si>
    <t>DETAIL</t>
  </si>
  <si>
    <t>(1)  Rayer la mention inutle.</t>
  </si>
  <si>
    <t xml:space="preserve">à </t>
  </si>
  <si>
    <t xml:space="preserve">N/Réf. : </t>
  </si>
  <si>
    <t>Vous avez sollicité la réalisation de :</t>
  </si>
  <si>
    <t xml:space="preserve"> Descriptif :</t>
  </si>
  <si>
    <t xml:space="preserve">          Afin de finaliser cette opération, je vous remercie de bien vouloir prendre connaissance des conditions selon lesquelles ces travaux pourront être réalisés et de retourner au secrétariat de notre établissement, un exemplaire du présent devis, dûment daté, signé et approuvé par la mention manuscrite suivante  " Bon pour accord sur le montant et les modalités de réalisation des travaux ".</t>
  </si>
  <si>
    <t xml:space="preserve">          J'ai l'honneur de vous informer que ces travaux peuvent être réalisés par les élèves de notre établissement et que leur coût a été évalué à la somme de :</t>
  </si>
  <si>
    <t xml:space="preserve">          Dès le retour de ce document, un ordre de confection sera établi et votre commande prendra rang dans le planning des fabrications de nos ateliers.</t>
  </si>
  <si>
    <t>Conditions générales.</t>
  </si>
  <si>
    <t>Conditions particulières.</t>
  </si>
  <si>
    <r>
      <t>Pour une réalisation dans nos ateliers</t>
    </r>
    <r>
      <rPr>
        <b/>
        <sz val="11"/>
        <rFont val="Times New Roman"/>
        <family val="1"/>
      </rPr>
      <t> :</t>
    </r>
  </si>
  <si>
    <r>
      <t>Pour une réalisation sur des chantiers extérieurs au lycée</t>
    </r>
    <r>
      <rPr>
        <b/>
        <sz val="11"/>
        <rFont val="Times New Roman"/>
        <family val="1"/>
      </rPr>
      <t> :</t>
    </r>
  </si>
  <si>
    <r>
      <t>·</t>
    </r>
    <r>
      <rPr>
        <sz val="7"/>
        <rFont val="Times New Roman"/>
        <family val="1"/>
      </rPr>
      <t xml:space="preserve">         </t>
    </r>
    <r>
      <rPr>
        <sz val="11"/>
        <rFont val="Times New Roman"/>
        <family val="1"/>
      </rPr>
      <t>Le règlement intégral des sommes dues (selon facture établie) doit être enregistré auprès des services d’intendance du lycée avant le terme du chantier.</t>
    </r>
  </si>
  <si>
    <t>Date :</t>
  </si>
  <si>
    <t>Mention manuscrite suivante.</t>
  </si>
  <si>
    <t>« Bon pour accord sur le montant et les modalités de réalisation des travaux ».</t>
  </si>
  <si>
    <t>Signature :</t>
  </si>
  <si>
    <t xml:space="preserve">          En vous remerciant de la confiance que vous nous apportez,</t>
  </si>
  <si>
    <t xml:space="preserve">          Veuillez agréer, Monsieur, l'expression de mes salutations distinguées.</t>
  </si>
  <si>
    <t>Objet :</t>
  </si>
  <si>
    <t>CONDITIONS DE RÉALISATION</t>
  </si>
  <si>
    <r>
      <t xml:space="preserve">·     </t>
    </r>
    <r>
      <rPr>
        <sz val="11"/>
        <rFont val="Arial Narrow"/>
        <family val="2"/>
      </rPr>
      <t xml:space="preserve">L’exécution d’une commande supérieure à 1 500.00 € est subordonnée au </t>
    </r>
    <r>
      <rPr>
        <b/>
        <sz val="11"/>
        <rFont val="Arial Narrow"/>
        <family val="2"/>
      </rPr>
      <t>versement d’une provision de 50 % du montant des réalisations, à la signature du devis</t>
    </r>
    <r>
      <rPr>
        <sz val="11"/>
        <rFont val="Arial Narrow"/>
        <family val="2"/>
      </rPr>
      <t>. Cette provision est destinée à l’acquisition des matières d’œuvre.</t>
    </r>
  </si>
  <si>
    <r>
      <t>·</t>
    </r>
    <r>
      <rPr>
        <sz val="7"/>
        <rFont val="Times New Roman"/>
        <family val="1"/>
      </rPr>
      <t xml:space="preserve">          </t>
    </r>
    <r>
      <rPr>
        <sz val="11"/>
        <rFont val="Arial Narrow"/>
        <family val="2"/>
      </rPr>
      <t>Le délai maximum de livraison</t>
    </r>
    <r>
      <rPr>
        <b/>
        <sz val="11"/>
        <rFont val="Arial Narrow"/>
        <family val="2"/>
      </rPr>
      <t xml:space="preserve"> EN NOS LOCAUX </t>
    </r>
    <r>
      <rPr>
        <sz val="11"/>
        <rFont val="Arial Narrow"/>
        <family val="2"/>
      </rPr>
      <t>est arrêté au :</t>
    </r>
  </si>
  <si>
    <r>
      <t>·</t>
    </r>
    <r>
      <rPr>
        <sz val="7"/>
        <rFont val="Times New Roman"/>
        <family val="1"/>
      </rPr>
      <t xml:space="preserve">          </t>
    </r>
    <r>
      <rPr>
        <sz val="11"/>
        <rFont val="Arial Narrow"/>
        <family val="2"/>
      </rPr>
      <t xml:space="preserve">Le règlement intégral des sommes dues (selon facture établie au terme de la fabrication) doit être enregistré auprès des services d’intendance du lycée avant tout retrait des réalisations du magasin. </t>
    </r>
  </si>
  <si>
    <r>
      <t>·</t>
    </r>
    <r>
      <rPr>
        <sz val="7"/>
        <rFont val="Times New Roman"/>
        <family val="1"/>
      </rPr>
      <t xml:space="preserve">          </t>
    </r>
    <r>
      <rPr>
        <sz val="11"/>
        <rFont val="Arial Narrow"/>
        <family val="2"/>
      </rPr>
      <t>La mise en place de cette réalisation est à votre charge.</t>
    </r>
  </si>
  <si>
    <t>Le responsable de la fabrication Date et signature</t>
  </si>
  <si>
    <t>Arrêté à la somme de :</t>
  </si>
  <si>
    <t>(2) Majoration ou Minoration.</t>
  </si>
  <si>
    <t>L'Agent Comptable,</t>
  </si>
  <si>
    <t>ou coéfficient de réduction (2)</t>
  </si>
  <si>
    <t>EVALUATION DES FRAIS GENERAUX</t>
  </si>
  <si>
    <t>T.T.C.</t>
  </si>
  <si>
    <t>Le D.D.F.P.T.</t>
  </si>
  <si>
    <r>
      <t xml:space="preserve">·     </t>
    </r>
    <r>
      <rPr>
        <sz val="11"/>
        <rFont val="Arial Narrow"/>
        <family val="2"/>
      </rPr>
      <t xml:space="preserve">L’offre est valable pendant </t>
    </r>
    <r>
      <rPr>
        <b/>
        <sz val="11"/>
        <rFont val="Arial Narrow"/>
        <family val="2"/>
      </rPr>
      <t>3 mois.</t>
    </r>
  </si>
  <si>
    <r>
      <t>·</t>
    </r>
    <r>
      <rPr>
        <sz val="7"/>
        <rFont val="Times New Roman"/>
        <family val="1"/>
      </rPr>
      <t xml:space="preserve">          </t>
    </r>
    <r>
      <rPr>
        <sz val="11"/>
        <rFont val="Arial Narrow"/>
        <family val="2"/>
      </rPr>
      <t xml:space="preserve">Votre commande ne sera enregistrée et intégrée au planning des fabrications qu’après retour d’un exemplaire du devis dûment daté, signé et approuvé par la mention manuscrite suivante : </t>
    </r>
    <r>
      <rPr>
        <b/>
        <sz val="11"/>
        <rFont val="Arial Narrow"/>
        <family val="2"/>
      </rPr>
      <t>« Bon pour accord sur le montant et les modalités de réalisation des travaux ».</t>
    </r>
  </si>
  <si>
    <r>
      <t>·</t>
    </r>
    <r>
      <rPr>
        <sz val="7"/>
        <rFont val="Times New Roman"/>
        <family val="1"/>
      </rPr>
      <t xml:space="preserve">         </t>
    </r>
    <r>
      <rPr>
        <sz val="11"/>
        <rFont val="Times New Roman"/>
        <family val="1"/>
      </rPr>
      <t>Les activités s’inscrivent dans le cadre de la formation professionnelle de nos élèves et étudiants de la classe de :</t>
    </r>
  </si>
  <si>
    <t>Le Lieu de l'Etablissement</t>
  </si>
  <si>
    <t>Le Chef d'Etabissement</t>
  </si>
  <si>
    <t>Taux horaire Elève</t>
  </si>
  <si>
    <t>L'ONGLET DATA PERMET DE PERSONALISER LE CLASSEUR OC AVEC LIENS</t>
  </si>
  <si>
    <t>INSTRUCTIONS</t>
  </si>
  <si>
    <r>
      <t xml:space="preserve">Tél : 05.25.32.55.88  -  Fax : 05.65.77.85.90  -  Courriel : </t>
    </r>
    <r>
      <rPr>
        <i/>
        <sz val="9"/>
        <rFont val="Arial Narrow"/>
        <family val="2"/>
      </rPr>
      <t>033045888e@ac-toulouse.fr</t>
    </r>
  </si>
  <si>
    <t>ANNEXE  3 :</t>
  </si>
  <si>
    <t xml:space="preserve">   Le D.D.F.P.T.</t>
  </si>
  <si>
    <t>Ministère de l’Éducation Nationale</t>
  </si>
  <si>
    <t>Académie de TOULOUSE</t>
  </si>
  <si>
    <t>Devis estimatif pour la réalisation de travaux</t>
  </si>
  <si>
    <t>Établissement Public Local d’Enseignement Professionnel «LEONARD DE VINCI»</t>
  </si>
  <si>
    <r>
      <t xml:space="preserve">25, Avenue des Platanes – B.P. 75 450 – </t>
    </r>
    <r>
      <rPr>
        <b/>
        <sz val="10"/>
        <rFont val="Arial Narrow"/>
        <family val="2"/>
      </rPr>
      <t xml:space="preserve">33 950 ARES </t>
    </r>
    <r>
      <rPr>
        <sz val="10"/>
        <rFont val="Arial Narrow"/>
        <family val="2"/>
      </rPr>
      <t>CEDEX</t>
    </r>
  </si>
  <si>
    <t>Heures à</t>
  </si>
  <si>
    <r>
      <rPr>
        <b/>
        <sz val="10"/>
        <color rgb="FFFF0000"/>
        <rFont val="Arial Narrow"/>
        <family val="2"/>
      </rPr>
      <t>1 -</t>
    </r>
    <r>
      <rPr>
        <sz val="10"/>
        <color rgb="FFFF0000"/>
        <rFont val="Arial Narrow"/>
        <family val="2"/>
      </rPr>
      <t xml:space="preserve"> Le </t>
    </r>
    <r>
      <rPr>
        <b/>
        <sz val="10"/>
        <color rgb="FFFF0000"/>
        <rFont val="Arial Narrow"/>
        <family val="2"/>
      </rPr>
      <t>LOGO</t>
    </r>
    <r>
      <rPr>
        <sz val="10"/>
        <color rgb="FFFF0000"/>
        <rFont val="Arial Narrow"/>
        <family val="2"/>
      </rPr>
      <t xml:space="preserve"> doit être remplacé : cliquez deux fois sur le logo, puis clic droit et faire "remplacer image" par le logo de l'Etablissement,
</t>
    </r>
    <r>
      <rPr>
        <b/>
        <sz val="10"/>
        <color rgb="FFFF0000"/>
        <rFont val="Arial Narrow"/>
        <family val="2"/>
      </rPr>
      <t xml:space="preserve">2 - </t>
    </r>
    <r>
      <rPr>
        <sz val="10"/>
        <color rgb="FFFF0000"/>
        <rFont val="Arial Narrow"/>
        <family val="2"/>
      </rPr>
      <t xml:space="preserve">Les zones vertes sont à renseigner dans l'onglet </t>
    </r>
    <r>
      <rPr>
        <b/>
        <sz val="10"/>
        <color rgb="FFFF0000"/>
        <rFont val="Arial Narrow"/>
        <family val="2"/>
      </rPr>
      <t>DATA</t>
    </r>
    <r>
      <rPr>
        <sz val="10"/>
        <color rgb="FFFF0000"/>
        <rFont val="Arial Narrow"/>
        <family val="2"/>
      </rPr>
      <t xml:space="preserve"> pour personnaliser les onglets :
</t>
    </r>
    <r>
      <rPr>
        <b/>
        <sz val="10"/>
        <color rgb="FFFF0000"/>
        <rFont val="Arial Narrow"/>
        <family val="2"/>
      </rPr>
      <t>DEVIS,</t>
    </r>
    <r>
      <rPr>
        <sz val="10"/>
        <color rgb="FFFF0000"/>
        <rFont val="Arial Narrow"/>
        <family val="2"/>
      </rPr>
      <t xml:space="preserve"> </t>
    </r>
    <r>
      <rPr>
        <b/>
        <sz val="10"/>
        <color rgb="FFFF0000"/>
        <rFont val="Arial Narrow"/>
        <family val="2"/>
      </rPr>
      <t>DEVIS CLIENT ET ORDRE DE SERVICE,</t>
    </r>
    <r>
      <rPr>
        <sz val="10"/>
        <color rgb="FFFF0000"/>
        <rFont val="Arial Narrow"/>
        <family val="2"/>
      </rPr>
      <t xml:space="preserve">
</t>
    </r>
    <r>
      <rPr>
        <b/>
        <sz val="10"/>
        <color rgb="FFFF0000"/>
        <rFont val="Arial Narrow"/>
        <family val="2"/>
      </rPr>
      <t xml:space="preserve">3 - </t>
    </r>
    <r>
      <rPr>
        <sz val="10"/>
        <color rgb="FFFF0000"/>
        <rFont val="Arial Narrow"/>
        <family val="2"/>
      </rPr>
      <t xml:space="preserve">Les </t>
    </r>
    <r>
      <rPr>
        <b/>
        <sz val="10"/>
        <color rgb="FFFF0000"/>
        <rFont val="Arial Narrow"/>
        <family val="2"/>
      </rPr>
      <t>Zones Bleus</t>
    </r>
    <r>
      <rPr>
        <sz val="10"/>
        <color rgb="FFFF0000"/>
        <rFont val="Arial Narrow"/>
        <family val="2"/>
      </rPr>
      <t xml:space="preserve"> sont liées, ne pas compéter,
</t>
    </r>
    <r>
      <rPr>
        <b/>
        <sz val="10"/>
        <color rgb="FFFF0000"/>
        <rFont val="Arial Narrow"/>
        <family val="2"/>
      </rPr>
      <t xml:space="preserve">4 - </t>
    </r>
    <r>
      <rPr>
        <sz val="10"/>
        <color rgb="FFFF0000"/>
        <rFont val="Arial Narrow"/>
        <family val="2"/>
      </rPr>
      <t xml:space="preserve">Dans </t>
    </r>
    <r>
      <rPr>
        <b/>
        <sz val="10"/>
        <color rgb="FFFF0000"/>
        <rFont val="Arial Narrow"/>
        <family val="2"/>
      </rPr>
      <t>DEVIS,</t>
    </r>
    <r>
      <rPr>
        <sz val="10"/>
        <color rgb="FFFF0000"/>
        <rFont val="Arial Narrow"/>
        <family val="2"/>
      </rPr>
      <t xml:space="preserve"> Descriptif, Quantité,Unité et Prix Unitaire TTC sont accessibles,</t>
    </r>
  </si>
  <si>
    <t>Soit l'unité</t>
  </si>
  <si>
    <t>A  le,</t>
  </si>
  <si>
    <t>BP OL/0001</t>
  </si>
  <si>
    <t xml:space="preserve">SOUS/TOTAL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</si>
</sst>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0.00\ &quot;€&quot;;[Red]\-#,##0.00\ &quot;€&quot;"/>
    <numFmt numFmtId="44" formatCode="_-* #,##0.00\ &quot;€&quot;_-;\-* #,##0.00\ &quot;€&quot;_-;_-* &quot;-&quot;??\ &quot;€&quot;_-;_-@_-"/>
    <numFmt numFmtId="164" formatCode="[$-40C]d\ mmmm\ yyyy;@"/>
    <numFmt numFmtId="165" formatCode="[$-F800]dddd\,\ mmmm\ dd\,\ yyyy"/>
    <numFmt numFmtId="166" formatCode="0.0%"/>
    <numFmt numFmtId="167" formatCode="#,##0.00_ ;[Red]\-#,##0.00\ "/>
  </numFmts>
  <fonts count="79">
    <font>
      <sz val="10"/>
      <name val="Arial"/>
    </font>
    <font>
      <sz val="10"/>
      <name val="Arial"/>
      <family val="2"/>
    </font>
    <font>
      <sz val="8"/>
      <name val="Arial"/>
      <family val="2"/>
    </font>
    <font>
      <b/>
      <sz val="10"/>
      <name val="Arial"/>
      <family val="2"/>
    </font>
    <font>
      <sz val="10"/>
      <name val="Times New Roman"/>
      <family val="1"/>
    </font>
    <font>
      <b/>
      <shadow/>
      <sz val="12"/>
      <color indexed="12"/>
      <name val="Arial Narrow"/>
      <family val="2"/>
    </font>
    <font>
      <sz val="9"/>
      <name val="Arial Narrow"/>
      <family val="2"/>
    </font>
    <font>
      <i/>
      <sz val="9"/>
      <name val="Arial Narrow"/>
      <family val="2"/>
    </font>
    <font>
      <sz val="10"/>
      <name val="Wingdings"/>
      <charset val="2"/>
    </font>
    <font>
      <sz val="10"/>
      <name val="Arial Narrow"/>
      <family val="2"/>
    </font>
    <font>
      <b/>
      <i/>
      <sz val="10"/>
      <name val="Arial Narrow"/>
      <family val="2"/>
    </font>
    <font>
      <b/>
      <sz val="10"/>
      <name val="Arial Narrow"/>
      <family val="2"/>
    </font>
    <font>
      <b/>
      <sz val="10"/>
      <name val="Arial"/>
      <family val="2"/>
    </font>
    <font>
      <i/>
      <sz val="10"/>
      <name val="Arial"/>
      <family val="2"/>
    </font>
    <font>
      <b/>
      <i/>
      <sz val="10"/>
      <name val="Arial"/>
      <family val="2"/>
    </font>
    <font>
      <b/>
      <sz val="16"/>
      <name val="Benguiat Bk BT"/>
      <family val="1"/>
    </font>
    <font>
      <b/>
      <sz val="10"/>
      <color indexed="12"/>
      <name val="Arial"/>
      <family val="2"/>
    </font>
    <font>
      <b/>
      <i/>
      <sz val="10"/>
      <color indexed="12"/>
      <name val="Arial"/>
      <family val="2"/>
    </font>
    <font>
      <b/>
      <i/>
      <sz val="11"/>
      <name val="Arial Narrow"/>
      <family val="2"/>
    </font>
    <font>
      <b/>
      <i/>
      <sz val="12"/>
      <name val="Arial Narrow"/>
      <family val="2"/>
    </font>
    <font>
      <b/>
      <sz val="12"/>
      <name val="Arial"/>
      <family val="2"/>
    </font>
    <font>
      <b/>
      <i/>
      <sz val="12"/>
      <name val="Arial"/>
      <family val="2"/>
    </font>
    <font>
      <b/>
      <sz val="8"/>
      <color indexed="81"/>
      <name val="Tahoma"/>
      <family val="2"/>
    </font>
    <font>
      <b/>
      <sz val="11"/>
      <name val="Times New Roman"/>
      <family val="1"/>
    </font>
    <font>
      <b/>
      <i/>
      <sz val="11"/>
      <name val="Times New Roman"/>
      <family val="1"/>
    </font>
    <font>
      <sz val="10"/>
      <name val="Arial"/>
      <family val="2"/>
    </font>
    <font>
      <b/>
      <i/>
      <sz val="11"/>
      <name val="Arial"/>
      <family val="2"/>
    </font>
    <font>
      <b/>
      <shadow/>
      <sz val="8"/>
      <color indexed="12"/>
      <name val="Arial Narrow"/>
      <family val="2"/>
    </font>
    <font>
      <b/>
      <sz val="16"/>
      <name val="Arial"/>
      <family val="2"/>
    </font>
    <font>
      <b/>
      <sz val="8"/>
      <name val="Arial"/>
      <family val="2"/>
    </font>
    <font>
      <sz val="8"/>
      <name val="Arial"/>
      <family val="2"/>
    </font>
    <font>
      <i/>
      <sz val="8"/>
      <name val="Arial"/>
      <family val="2"/>
    </font>
    <font>
      <i/>
      <sz val="6"/>
      <name val="Arial"/>
      <family val="2"/>
    </font>
    <font>
      <b/>
      <i/>
      <sz val="18"/>
      <name val="AlgerianBasD"/>
    </font>
    <font>
      <b/>
      <i/>
      <sz val="12"/>
      <color indexed="12"/>
      <name val="Arial"/>
      <family val="2"/>
    </font>
    <font>
      <sz val="11"/>
      <name val="Arial Narrow"/>
      <family val="2"/>
    </font>
    <font>
      <sz val="11"/>
      <name val="Times New Roman"/>
      <family val="1"/>
    </font>
    <font>
      <b/>
      <sz val="20"/>
      <name val="Times New Roman"/>
      <family val="1"/>
    </font>
    <font>
      <b/>
      <i/>
      <sz val="10"/>
      <name val="Times New Roman"/>
      <family val="1"/>
    </font>
    <font>
      <b/>
      <i/>
      <sz val="12"/>
      <name val="Times New Roman"/>
      <family val="1"/>
    </font>
    <font>
      <b/>
      <sz val="16"/>
      <name val="Times New Roman"/>
      <family val="1"/>
    </font>
    <font>
      <sz val="11"/>
      <name val="Symbol"/>
      <family val="1"/>
      <charset val="2"/>
    </font>
    <font>
      <sz val="7"/>
      <name val="Times New Roman"/>
      <family val="1"/>
    </font>
    <font>
      <b/>
      <u/>
      <sz val="11"/>
      <name val="Times New Roman"/>
      <family val="1"/>
    </font>
    <font>
      <i/>
      <sz val="10"/>
      <name val="Times New Roman"/>
      <family val="1"/>
    </font>
    <font>
      <b/>
      <sz val="11"/>
      <name val="Arial Narrow"/>
      <family val="2"/>
    </font>
    <font>
      <b/>
      <i/>
      <sz val="8"/>
      <name val="Arial"/>
      <family val="2"/>
    </font>
    <font>
      <b/>
      <i/>
      <sz val="18"/>
      <color indexed="12"/>
      <name val="Arial"/>
      <family val="2"/>
    </font>
    <font>
      <b/>
      <i/>
      <sz val="14"/>
      <color indexed="12"/>
      <name val="Arial"/>
      <family val="2"/>
    </font>
    <font>
      <b/>
      <i/>
      <sz val="8"/>
      <color indexed="12"/>
      <name val="Arial"/>
      <family val="2"/>
    </font>
    <font>
      <b/>
      <sz val="9"/>
      <color indexed="81"/>
      <name val="Arial Black"/>
      <family val="2"/>
    </font>
    <font>
      <u/>
      <sz val="10"/>
      <color theme="10"/>
      <name val="Arial"/>
      <family val="2"/>
    </font>
    <font>
      <sz val="10"/>
      <name val="Arial Black"/>
      <family val="2"/>
    </font>
    <font>
      <i/>
      <sz val="9"/>
      <name val="Arial"/>
      <family val="2"/>
    </font>
    <font>
      <b/>
      <sz val="9"/>
      <color indexed="81"/>
      <name val="Tahoma"/>
      <family val="2"/>
    </font>
    <font>
      <sz val="9"/>
      <color indexed="81"/>
      <name val="Arial Black"/>
      <family val="2"/>
    </font>
    <font>
      <b/>
      <shadow/>
      <sz val="16"/>
      <color rgb="FF0000FF"/>
      <name val="Arial Narrow"/>
      <family val="2"/>
    </font>
    <font>
      <b/>
      <i/>
      <sz val="14"/>
      <color rgb="FF0000FF"/>
      <name val="Arial"/>
      <family val="2"/>
    </font>
    <font>
      <b/>
      <sz val="10"/>
      <color rgb="FFFF0000"/>
      <name val="Arial"/>
      <family val="2"/>
    </font>
    <font>
      <sz val="10"/>
      <color rgb="FFFF0000"/>
      <name val="Arial Narrow"/>
      <family val="2"/>
    </font>
    <font>
      <b/>
      <sz val="10"/>
      <color rgb="FFFF0000"/>
      <name val="Arial Narrow"/>
      <family val="2"/>
    </font>
    <font>
      <b/>
      <sz val="8"/>
      <color rgb="FF000000"/>
      <name val="Arial"/>
      <family val="2"/>
    </font>
    <font>
      <sz val="10"/>
      <name val="Arial"/>
      <family val="2"/>
    </font>
    <font>
      <sz val="9"/>
      <name val="Arial"/>
      <family val="2"/>
    </font>
    <font>
      <b/>
      <i/>
      <sz val="12"/>
      <color rgb="FF0000FF"/>
      <name val="Times New Roman"/>
      <family val="1"/>
    </font>
    <font>
      <b/>
      <i/>
      <sz val="10"/>
      <color rgb="FF000000"/>
      <name val="Arial Narrow"/>
      <family val="2"/>
    </font>
    <font>
      <b/>
      <i/>
      <sz val="11"/>
      <color rgb="FF000000"/>
      <name val="Arial Narrow"/>
      <family val="2"/>
    </font>
    <font>
      <b/>
      <sz val="8"/>
      <name val="Arial Narrow"/>
      <family val="2"/>
    </font>
    <font>
      <sz val="10"/>
      <name val="Arial"/>
      <family val="2"/>
    </font>
    <font>
      <b/>
      <sz val="10"/>
      <color indexed="81"/>
      <name val="Arial Black"/>
      <family val="2"/>
    </font>
    <font>
      <sz val="14"/>
      <name val="Arial"/>
      <family val="2"/>
    </font>
    <font>
      <b/>
      <i/>
      <sz val="14"/>
      <color indexed="14"/>
      <name val="Times New Roman"/>
      <family val="1"/>
    </font>
    <font>
      <sz val="12"/>
      <name val="Times New Roman"/>
      <family val="1"/>
    </font>
    <font>
      <b/>
      <sz val="9"/>
      <name val="Arial Narrow"/>
      <family val="2"/>
    </font>
    <font>
      <i/>
      <sz val="10"/>
      <color rgb="FF0000FF"/>
      <name val="Arial"/>
      <family val="2"/>
    </font>
    <font>
      <b/>
      <sz val="10"/>
      <color rgb="FF0000FF"/>
      <name val="Arial"/>
      <family val="2"/>
    </font>
    <font>
      <b/>
      <i/>
      <sz val="10"/>
      <color rgb="FF0000FF"/>
      <name val="Arial"/>
      <family val="2"/>
    </font>
    <font>
      <b/>
      <i/>
      <sz val="11"/>
      <color rgb="FF0000FF"/>
      <name val="Times New Roman"/>
      <family val="1"/>
    </font>
    <font>
      <sz val="10"/>
      <color rgb="FF0000FF"/>
      <name val="Arial"/>
      <family val="2"/>
    </font>
  </fonts>
  <fills count="1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CCFFCC"/>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CC99"/>
        <bgColor indexed="64"/>
      </patternFill>
    </fill>
  </fills>
  <borders count="52">
    <border>
      <left/>
      <right/>
      <top/>
      <bottom/>
      <diagonal/>
    </border>
    <border>
      <left style="hair">
        <color indexed="64"/>
      </left>
      <right/>
      <top/>
      <bottom style="hair">
        <color indexed="64"/>
      </bottom>
      <diagonal/>
    </border>
    <border>
      <left/>
      <right/>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hair">
        <color indexed="64"/>
      </bottom>
      <diagonal/>
    </border>
    <border>
      <left/>
      <right style="hair">
        <color indexed="64"/>
      </right>
      <top/>
      <bottom/>
      <diagonal/>
    </border>
    <border>
      <left/>
      <right/>
      <top/>
      <bottom style="slantDashDot">
        <color indexed="64"/>
      </bottom>
      <diagonal/>
    </border>
    <border>
      <left/>
      <right/>
      <top style="dashDotDot">
        <color indexed="64"/>
      </top>
      <bottom/>
      <diagonal/>
    </border>
    <border>
      <left style="thin">
        <color indexed="64"/>
      </left>
      <right style="hair">
        <color indexed="64"/>
      </right>
      <top/>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dashDotDot">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slantDashDot">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indexed="64"/>
      </left>
      <right/>
      <top/>
      <bottom/>
      <diagonal/>
    </border>
    <border>
      <left/>
      <right style="slantDashDot">
        <color indexed="64"/>
      </right>
      <top/>
      <bottom/>
      <diagonal/>
    </border>
    <border>
      <left/>
      <right style="slantDashDot">
        <color indexed="64"/>
      </right>
      <top/>
      <bottom style="medium">
        <color indexed="64"/>
      </bottom>
      <diagonal/>
    </border>
    <border>
      <left style="slantDashDot">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bottom/>
      <diagonal/>
    </border>
    <border>
      <left style="hair">
        <color indexed="64"/>
      </left>
      <right/>
      <top style="hair">
        <color indexed="64"/>
      </top>
      <bottom/>
      <diagonal/>
    </border>
    <border>
      <left/>
      <right style="medium">
        <color indexed="64"/>
      </right>
      <top style="medium">
        <color indexed="64"/>
      </top>
      <bottom style="hair">
        <color indexed="64"/>
      </bottom>
      <diagonal/>
    </border>
    <border>
      <left/>
      <right/>
      <top style="slantDashDot">
        <color indexed="64"/>
      </top>
      <bottom style="slantDashDot">
        <color indexed="64"/>
      </bottom>
      <diagonal/>
    </border>
    <border>
      <left/>
      <right style="thin">
        <color indexed="64"/>
      </right>
      <top/>
      <bottom/>
      <diagonal/>
    </border>
    <border>
      <left style="slantDashDot">
        <color indexed="64"/>
      </left>
      <right/>
      <top style="thin">
        <color indexed="64"/>
      </top>
      <bottom/>
      <diagonal/>
    </border>
    <border>
      <left style="slantDashDot">
        <color indexed="64"/>
      </left>
      <right/>
      <top style="thin">
        <color indexed="64"/>
      </top>
      <bottom style="slantDashDot">
        <color indexed="64"/>
      </bottom>
      <diagonal/>
    </border>
    <border>
      <left/>
      <right/>
      <top style="thin">
        <color indexed="64"/>
      </top>
      <bottom style="slantDashDot">
        <color indexed="64"/>
      </bottom>
      <diagonal/>
    </border>
    <border>
      <left/>
      <right/>
      <top style="slantDashDot">
        <color indexed="64"/>
      </top>
      <bottom/>
      <diagonal/>
    </border>
    <border>
      <left style="slantDashDot">
        <color indexed="64"/>
      </left>
      <right/>
      <top/>
      <bottom style="thin">
        <color indexed="64"/>
      </bottom>
      <diagonal/>
    </border>
    <border>
      <left/>
      <right/>
      <top style="slantDashDot">
        <color indexed="64"/>
      </top>
      <bottom style="thin">
        <color indexed="64"/>
      </bottom>
      <diagonal/>
    </border>
    <border>
      <left style="thin">
        <color indexed="64"/>
      </left>
      <right style="slantDashDot">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DashDot">
        <color indexed="64"/>
      </left>
      <right/>
      <top/>
      <bottom/>
      <diagonal/>
    </border>
    <border>
      <left style="slantDashDot">
        <color indexed="64"/>
      </left>
      <right/>
      <top style="slantDashDot">
        <color indexed="64"/>
      </top>
      <bottom/>
      <diagonal/>
    </border>
    <border>
      <left/>
      <right style="slantDashDot">
        <color indexed="64"/>
      </right>
      <top/>
      <bottom style="thin">
        <color auto="1"/>
      </bottom>
      <diagonal/>
    </border>
    <border>
      <left style="thin">
        <color indexed="64"/>
      </left>
      <right style="slantDashDot">
        <color indexed="64"/>
      </right>
      <top style="thin">
        <color indexed="64"/>
      </top>
      <bottom/>
      <diagonal/>
    </border>
  </borders>
  <cellStyleXfs count="5">
    <xf numFmtId="0" fontId="0" fillId="0" borderId="0"/>
    <xf numFmtId="44" fontId="1" fillId="0" borderId="0" applyFont="0" applyFill="0" applyBorder="0" applyAlignment="0" applyProtection="0"/>
    <xf numFmtId="0" fontId="51" fillId="0" borderId="0" applyNumberFormat="0" applyFill="0" applyBorder="0" applyAlignment="0" applyProtection="0"/>
    <xf numFmtId="44" fontId="62" fillId="0" borderId="0" applyFont="0" applyFill="0" applyBorder="0" applyAlignment="0" applyProtection="0"/>
    <xf numFmtId="9" fontId="68" fillId="0" borderId="0" applyFont="0" applyFill="0" applyBorder="0" applyAlignment="0" applyProtection="0"/>
  </cellStyleXfs>
  <cellXfs count="276">
    <xf numFmtId="0" fontId="0" fillId="0" borderId="0" xfId="0"/>
    <xf numFmtId="44" fontId="17" fillId="0" borderId="0" xfId="1" applyFont="1" applyProtection="1"/>
    <xf numFmtId="0" fontId="0" fillId="0" borderId="0" xfId="0" applyProtection="1"/>
    <xf numFmtId="0" fontId="14" fillId="0" borderId="0" xfId="0" applyFont="1" applyAlignment="1" applyProtection="1">
      <alignment horizontal="center"/>
    </xf>
    <xf numFmtId="0" fontId="0" fillId="0" borderId="1" xfId="0" applyBorder="1" applyProtection="1"/>
    <xf numFmtId="0" fontId="0" fillId="0" borderId="2" xfId="0" applyBorder="1" applyProtection="1"/>
    <xf numFmtId="0" fontId="0" fillId="0" borderId="0" xfId="0" applyBorder="1" applyProtection="1"/>
    <xf numFmtId="0" fontId="3" fillId="0" borderId="3" xfId="0" applyFont="1" applyBorder="1" applyProtection="1"/>
    <xf numFmtId="0" fontId="0" fillId="0" borderId="4" xfId="0" applyBorder="1" applyProtection="1"/>
    <xf numFmtId="0" fontId="3" fillId="0" borderId="0" xfId="0" applyFont="1" applyBorder="1" applyAlignment="1" applyProtection="1">
      <alignment horizontal="center"/>
    </xf>
    <xf numFmtId="44" fontId="3" fillId="2" borderId="5" xfId="0" applyNumberFormat="1" applyFont="1" applyFill="1" applyBorder="1" applyProtection="1"/>
    <xf numFmtId="44" fontId="3" fillId="2" borderId="0" xfId="0" applyNumberFormat="1" applyFont="1" applyFill="1" applyBorder="1" applyProtection="1"/>
    <xf numFmtId="0" fontId="0" fillId="0" borderId="6" xfId="0" applyBorder="1" applyProtection="1"/>
    <xf numFmtId="0" fontId="0" fillId="0" borderId="7" xfId="0" applyBorder="1" applyProtection="1"/>
    <xf numFmtId="44" fontId="26" fillId="2" borderId="7" xfId="0" applyNumberFormat="1" applyFont="1" applyFill="1" applyBorder="1" applyProtection="1"/>
    <xf numFmtId="0" fontId="9" fillId="0" borderId="7" xfId="0" applyFont="1" applyBorder="1" applyAlignment="1" applyProtection="1">
      <alignment vertical="top" wrapText="1"/>
    </xf>
    <xf numFmtId="0" fontId="12" fillId="0" borderId="0" xfId="0" applyFont="1" applyProtection="1"/>
    <xf numFmtId="44" fontId="14" fillId="2" borderId="7" xfId="0" applyNumberFormat="1" applyFont="1" applyFill="1" applyBorder="1" applyProtection="1"/>
    <xf numFmtId="0" fontId="13" fillId="0" borderId="8" xfId="0" applyFont="1" applyBorder="1" applyAlignment="1" applyProtection="1">
      <alignment horizontal="center"/>
    </xf>
    <xf numFmtId="0" fontId="13" fillId="0" borderId="7" xfId="0" applyFont="1" applyBorder="1" applyAlignment="1" applyProtection="1">
      <alignment horizontal="center"/>
    </xf>
    <xf numFmtId="44" fontId="25" fillId="0" borderId="0" xfId="0" applyNumberFormat="1" applyFont="1" applyFill="1" applyBorder="1" applyProtection="1"/>
    <xf numFmtId="0" fontId="0" fillId="0" borderId="9" xfId="0" applyBorder="1" applyProtection="1"/>
    <xf numFmtId="44" fontId="3" fillId="2" borderId="8" xfId="0" applyNumberFormat="1" applyFont="1" applyFill="1" applyBorder="1" applyProtection="1"/>
    <xf numFmtId="44" fontId="26" fillId="2" borderId="8" xfId="0" applyNumberFormat="1" applyFont="1" applyFill="1" applyBorder="1" applyProtection="1"/>
    <xf numFmtId="44" fontId="20" fillId="3" borderId="0" xfId="0" applyNumberFormat="1" applyFont="1" applyFill="1" applyBorder="1" applyProtection="1"/>
    <xf numFmtId="44" fontId="3" fillId="0" borderId="7" xfId="1" applyFont="1" applyBorder="1" applyProtection="1"/>
    <xf numFmtId="0" fontId="0" fillId="0" borderId="8" xfId="0" applyBorder="1" applyProtection="1"/>
    <xf numFmtId="0" fontId="24" fillId="0" borderId="0" xfId="0" applyFont="1" applyProtection="1"/>
    <xf numFmtId="0" fontId="23" fillId="0" borderId="0" xfId="0" applyFont="1" applyProtection="1"/>
    <xf numFmtId="0" fontId="21" fillId="4" borderId="10" xfId="0" applyFont="1" applyFill="1" applyBorder="1" applyAlignment="1" applyProtection="1">
      <alignment horizontal="center"/>
      <protection locked="0"/>
    </xf>
    <xf numFmtId="9" fontId="17" fillId="4" borderId="10" xfId="0" applyNumberFormat="1"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14" fontId="14" fillId="4" borderId="12" xfId="0" applyNumberFormat="1" applyFont="1" applyFill="1" applyBorder="1" applyAlignment="1" applyProtection="1">
      <alignment horizontal="center"/>
      <protection locked="0"/>
    </xf>
    <xf numFmtId="0" fontId="0" fillId="0" borderId="13" xfId="0" applyBorder="1" applyProtection="1"/>
    <xf numFmtId="0" fontId="0" fillId="0" borderId="14" xfId="0" applyBorder="1" applyProtection="1"/>
    <xf numFmtId="0" fontId="3" fillId="4" borderId="15" xfId="0" applyFont="1" applyFill="1" applyBorder="1" applyAlignment="1" applyProtection="1">
      <alignment horizontal="center"/>
      <protection locked="0"/>
    </xf>
    <xf numFmtId="0" fontId="14" fillId="0" borderId="0" xfId="0" applyFont="1" applyBorder="1" applyAlignment="1" applyProtection="1"/>
    <xf numFmtId="0" fontId="0" fillId="0" borderId="16" xfId="0" applyBorder="1" applyProtection="1"/>
    <xf numFmtId="0" fontId="14" fillId="0" borderId="0" xfId="0" applyFont="1" applyBorder="1" applyAlignment="1" applyProtection="1">
      <alignment horizontal="left"/>
    </xf>
    <xf numFmtId="0" fontId="0" fillId="0" borderId="17" xfId="0" applyBorder="1" applyProtection="1"/>
    <xf numFmtId="0" fontId="14" fillId="0" borderId="18" xfId="0" applyFont="1" applyBorder="1" applyAlignment="1" applyProtection="1">
      <alignment horizontal="left"/>
    </xf>
    <xf numFmtId="0" fontId="14" fillId="4" borderId="19" xfId="0" applyFont="1" applyFill="1" applyBorder="1" applyAlignment="1" applyProtection="1">
      <alignment horizontal="left"/>
      <protection locked="0"/>
    </xf>
    <xf numFmtId="0" fontId="0" fillId="0" borderId="20" xfId="0" applyBorder="1" applyProtection="1"/>
    <xf numFmtId="0" fontId="14" fillId="0" borderId="21" xfId="0" applyFont="1" applyBorder="1" applyAlignment="1" applyProtection="1">
      <alignment horizontal="center"/>
    </xf>
    <xf numFmtId="14" fontId="14" fillId="0" borderId="0" xfId="0" applyNumberFormat="1" applyFont="1" applyFill="1" applyAlignment="1" applyProtection="1">
      <alignment horizontal="center"/>
    </xf>
    <xf numFmtId="0" fontId="0" fillId="0" borderId="22" xfId="0" applyBorder="1" applyProtection="1"/>
    <xf numFmtId="0" fontId="3" fillId="4" borderId="19" xfId="0" applyFont="1" applyFill="1" applyBorder="1" applyAlignment="1" applyProtection="1">
      <alignment horizontal="left"/>
      <protection locked="0"/>
    </xf>
    <xf numFmtId="0" fontId="8" fillId="0" borderId="0" xfId="0" applyFont="1" applyAlignment="1" applyProtection="1"/>
    <xf numFmtId="0" fontId="38" fillId="0" borderId="0" xfId="0" applyFont="1" applyProtection="1"/>
    <xf numFmtId="0" fontId="24" fillId="0" borderId="0" xfId="0" applyFont="1" applyFill="1" applyBorder="1" applyProtection="1"/>
    <xf numFmtId="0" fontId="14" fillId="0" borderId="12" xfId="0" applyFont="1" applyFill="1" applyBorder="1" applyAlignment="1" applyProtection="1">
      <alignment horizontal="right"/>
    </xf>
    <xf numFmtId="0" fontId="14" fillId="9" borderId="0" xfId="0" applyFont="1" applyFill="1" applyAlignment="1" applyProtection="1"/>
    <xf numFmtId="0" fontId="0" fillId="9" borderId="0" xfId="0" applyFill="1" applyAlignment="1" applyProtection="1"/>
    <xf numFmtId="0" fontId="56" fillId="11" borderId="10" xfId="0" applyFont="1" applyFill="1" applyBorder="1" applyAlignment="1" applyProtection="1">
      <alignment horizontal="center" vertical="center"/>
      <protection locked="0"/>
    </xf>
    <xf numFmtId="0" fontId="3" fillId="11" borderId="23" xfId="0" applyFont="1" applyFill="1" applyBorder="1" applyAlignment="1" applyProtection="1">
      <alignment horizontal="center" vertical="center"/>
      <protection locked="0"/>
    </xf>
    <xf numFmtId="0" fontId="14" fillId="0" borderId="0" xfId="0" applyFont="1" applyProtection="1"/>
    <xf numFmtId="0" fontId="0" fillId="10" borderId="0" xfId="0" applyFill="1" applyProtection="1"/>
    <xf numFmtId="0" fontId="1" fillId="10" borderId="0" xfId="0" applyFont="1" applyFill="1" applyProtection="1"/>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0" fontId="0" fillId="0" borderId="28" xfId="0" applyBorder="1" applyProtection="1">
      <protection locked="0"/>
    </xf>
    <xf numFmtId="0" fontId="31" fillId="0" borderId="0" xfId="0" applyFont="1" applyFill="1" applyBorder="1" applyAlignment="1" applyProtection="1">
      <alignment horizontal="center"/>
      <protection locked="0"/>
    </xf>
    <xf numFmtId="0" fontId="2" fillId="11" borderId="6" xfId="0" applyFont="1" applyFill="1" applyBorder="1" applyProtection="1">
      <protection locked="0"/>
    </xf>
    <xf numFmtId="0" fontId="2" fillId="11" borderId="7" xfId="0" applyFont="1" applyFill="1" applyBorder="1" applyProtection="1">
      <protection locked="0"/>
    </xf>
    <xf numFmtId="0" fontId="0" fillId="0" borderId="31" xfId="0" applyBorder="1" applyProtection="1">
      <protection locked="0"/>
    </xf>
    <xf numFmtId="0" fontId="14" fillId="0" borderId="0" xfId="0" applyFont="1" applyAlignment="1" applyProtection="1">
      <alignment horizontal="right"/>
    </xf>
    <xf numFmtId="0" fontId="1" fillId="0" borderId="0" xfId="0" applyFont="1" applyProtection="1"/>
    <xf numFmtId="0" fontId="64" fillId="0" borderId="0" xfId="0" applyFont="1" applyAlignment="1" applyProtection="1">
      <alignment vertical="center"/>
    </xf>
    <xf numFmtId="0" fontId="65" fillId="0" borderId="0" xfId="0" applyFont="1" applyAlignment="1" applyProtection="1">
      <alignment horizontal="center" vertical="center" readingOrder="1"/>
    </xf>
    <xf numFmtId="0" fontId="4" fillId="0" borderId="0" xfId="0" applyFont="1" applyProtection="1">
      <protection locked="0"/>
    </xf>
    <xf numFmtId="0" fontId="9" fillId="0" borderId="0" xfId="0" applyFont="1" applyProtection="1">
      <protection locked="0"/>
    </xf>
    <xf numFmtId="0" fontId="23" fillId="0" borderId="0" xfId="0" applyFont="1" applyAlignment="1" applyProtection="1">
      <alignment horizontal="justify"/>
      <protection locked="0"/>
    </xf>
    <xf numFmtId="0" fontId="36" fillId="0" borderId="0" xfId="0" applyFont="1" applyAlignment="1" applyProtection="1">
      <alignment horizontal="justify"/>
      <protection locked="0"/>
    </xf>
    <xf numFmtId="0" fontId="44" fillId="0" borderId="0" xfId="0" applyFont="1" applyAlignment="1" applyProtection="1">
      <alignment horizontal="center"/>
    </xf>
    <xf numFmtId="0" fontId="66" fillId="0" borderId="0" xfId="0" applyFont="1" applyAlignment="1" applyProtection="1">
      <alignment horizontal="center" vertical="center" readingOrder="1"/>
    </xf>
    <xf numFmtId="0" fontId="10" fillId="0" borderId="0" xfId="0" applyFont="1" applyAlignment="1" applyProtection="1">
      <alignment horizontal="center" vertical="center"/>
    </xf>
    <xf numFmtId="0" fontId="1" fillId="0" borderId="0" xfId="0" applyFont="1" applyAlignment="1" applyProtection="1">
      <alignment horizontal="right"/>
    </xf>
    <xf numFmtId="0" fontId="21" fillId="9" borderId="0" xfId="0" applyFont="1" applyFill="1" applyAlignment="1" applyProtection="1">
      <alignment horizontal="center"/>
    </xf>
    <xf numFmtId="0" fontId="36" fillId="0" borderId="0" xfId="0" applyFont="1" applyProtection="1"/>
    <xf numFmtId="0" fontId="9" fillId="0" borderId="0" xfId="0" applyFont="1" applyAlignment="1" applyProtection="1">
      <alignment horizontal="left"/>
    </xf>
    <xf numFmtId="0" fontId="36" fillId="0" borderId="0" xfId="0" applyFont="1" applyAlignment="1" applyProtection="1">
      <alignment horizontal="left" indent="3"/>
    </xf>
    <xf numFmtId="0" fontId="37" fillId="0" borderId="0" xfId="0" applyFont="1" applyAlignment="1" applyProtection="1">
      <alignment horizontal="center"/>
    </xf>
    <xf numFmtId="0" fontId="24" fillId="0" borderId="0" xfId="0" applyFont="1" applyAlignment="1" applyProtection="1">
      <alignment horizontal="right"/>
    </xf>
    <xf numFmtId="0" fontId="23" fillId="0" borderId="0" xfId="0" applyFont="1" applyAlignment="1" applyProtection="1">
      <alignment horizontal="right"/>
    </xf>
    <xf numFmtId="0" fontId="23" fillId="0" borderId="0" xfId="0" applyFont="1" applyAlignment="1" applyProtection="1">
      <alignment horizontal="center"/>
    </xf>
    <xf numFmtId="0" fontId="28" fillId="0" borderId="0" xfId="0" applyFont="1" applyAlignment="1" applyProtection="1"/>
    <xf numFmtId="0" fontId="0" fillId="0" borderId="0" xfId="0" applyFill="1" applyProtection="1"/>
    <xf numFmtId="0" fontId="0" fillId="0" borderId="0" xfId="0" applyFill="1" applyAlignment="1" applyProtection="1">
      <alignment horizontal="right"/>
    </xf>
    <xf numFmtId="0" fontId="2" fillId="6" borderId="0" xfId="0" applyFont="1" applyFill="1" applyAlignment="1" applyProtection="1">
      <alignment horizontal="right"/>
    </xf>
    <xf numFmtId="0" fontId="32" fillId="0" borderId="0" xfId="0" applyFont="1" applyAlignment="1" applyProtection="1">
      <alignment vertical="center"/>
    </xf>
    <xf numFmtId="0" fontId="0" fillId="0" borderId="0" xfId="0" applyFill="1" applyAlignment="1" applyProtection="1">
      <alignment horizontal="center"/>
    </xf>
    <xf numFmtId="0" fontId="53" fillId="0" borderId="0" xfId="0" applyFont="1" applyAlignment="1" applyProtection="1">
      <alignment horizontal="center" vertical="center"/>
    </xf>
    <xf numFmtId="0" fontId="29" fillId="0" borderId="0" xfId="0" applyFont="1" applyProtection="1"/>
    <xf numFmtId="0" fontId="0" fillId="8" borderId="0" xfId="0" applyFill="1" applyBorder="1" applyProtection="1"/>
    <xf numFmtId="0" fontId="0" fillId="8" borderId="0" xfId="0" applyFill="1" applyAlignment="1" applyProtection="1">
      <alignment horizontal="center"/>
    </xf>
    <xf numFmtId="0" fontId="0" fillId="8" borderId="29" xfId="0" applyFill="1" applyBorder="1" applyProtection="1"/>
    <xf numFmtId="0" fontId="29" fillId="8" borderId="0" xfId="0" applyFont="1" applyFill="1" applyProtection="1"/>
    <xf numFmtId="0" fontId="0" fillId="8" borderId="0" xfId="0" applyFill="1" applyProtection="1"/>
    <xf numFmtId="0" fontId="2" fillId="8" borderId="0" xfId="0" applyFont="1" applyFill="1" applyProtection="1"/>
    <xf numFmtId="0" fontId="32" fillId="0" borderId="19" xfId="0" applyFont="1" applyBorder="1" applyAlignment="1" applyProtection="1">
      <alignment vertical="center"/>
    </xf>
    <xf numFmtId="0" fontId="67" fillId="0" borderId="25" xfId="0" applyFont="1" applyBorder="1" applyAlignment="1" applyProtection="1">
      <alignment horizontal="center" vertical="center"/>
    </xf>
    <xf numFmtId="0" fontId="67" fillId="0" borderId="23" xfId="0" applyFont="1" applyBorder="1" applyAlignment="1" applyProtection="1">
      <alignment horizontal="center" vertical="center" wrapText="1"/>
    </xf>
    <xf numFmtId="0" fontId="67" fillId="0" borderId="27" xfId="0" applyFont="1" applyBorder="1" applyAlignment="1" applyProtection="1">
      <alignment horizontal="center" vertical="center"/>
    </xf>
    <xf numFmtId="0" fontId="29" fillId="8" borderId="0" xfId="0" applyFont="1" applyFill="1" applyBorder="1" applyProtection="1"/>
    <xf numFmtId="0" fontId="14" fillId="0" borderId="0" xfId="0" applyFont="1" applyBorder="1" applyAlignment="1" applyProtection="1">
      <alignment horizontal="center"/>
    </xf>
    <xf numFmtId="0" fontId="14" fillId="0" borderId="0" xfId="0" applyFont="1" applyFill="1" applyBorder="1" applyAlignment="1" applyProtection="1">
      <alignment horizontal="center"/>
    </xf>
    <xf numFmtId="44" fontId="17" fillId="0" borderId="0" xfId="1" applyFont="1" applyFill="1" applyProtection="1"/>
    <xf numFmtId="9" fontId="0" fillId="11" borderId="0" xfId="4" applyFont="1" applyFill="1" applyAlignment="1" applyProtection="1">
      <alignment horizontal="center"/>
      <protection locked="0"/>
    </xf>
    <xf numFmtId="9" fontId="14" fillId="9" borderId="0" xfId="4" applyFont="1" applyFill="1" applyAlignment="1" applyProtection="1">
      <alignment horizontal="center"/>
    </xf>
    <xf numFmtId="8" fontId="0" fillId="9" borderId="45" xfId="3" applyNumberFormat="1" applyFont="1" applyFill="1" applyBorder="1" applyProtection="1"/>
    <xf numFmtId="0" fontId="0" fillId="0" borderId="0" xfId="0" applyFill="1" applyAlignment="1" applyProtection="1">
      <alignment horizontal="left"/>
    </xf>
    <xf numFmtId="0" fontId="67" fillId="0" borderId="24" xfId="0" applyFont="1" applyBorder="1" applyAlignment="1" applyProtection="1">
      <alignment horizontal="center" vertical="center" wrapText="1"/>
    </xf>
    <xf numFmtId="44" fontId="63" fillId="9" borderId="6" xfId="0" applyNumberFormat="1" applyFont="1" applyFill="1" applyBorder="1" applyProtection="1"/>
    <xf numFmtId="0" fontId="23" fillId="0" borderId="0" xfId="0" applyFont="1" applyAlignment="1" applyProtection="1">
      <alignment vertical="center"/>
    </xf>
    <xf numFmtId="0" fontId="23" fillId="0" borderId="0" xfId="0" applyFont="1" applyAlignment="1" applyProtection="1">
      <alignment horizontal="center" vertical="center"/>
    </xf>
    <xf numFmtId="0" fontId="3" fillId="9" borderId="23" xfId="0" applyFont="1" applyFill="1" applyBorder="1" applyAlignment="1" applyProtection="1">
      <alignment horizontal="center" vertical="top"/>
    </xf>
    <xf numFmtId="0" fontId="6" fillId="11" borderId="23" xfId="0" applyFont="1" applyFill="1" applyBorder="1" applyProtection="1">
      <protection locked="0"/>
    </xf>
    <xf numFmtId="0" fontId="6" fillId="0" borderId="23" xfId="0" applyFont="1" applyFill="1" applyBorder="1" applyAlignment="1" applyProtection="1">
      <alignment vertical="center"/>
    </xf>
    <xf numFmtId="0" fontId="7" fillId="0" borderId="23" xfId="0" applyFont="1" applyFill="1" applyBorder="1" applyAlignment="1" applyProtection="1">
      <alignment horizontal="center" vertical="center"/>
    </xf>
    <xf numFmtId="0" fontId="6" fillId="11" borderId="27" xfId="0" applyFont="1" applyFill="1" applyBorder="1" applyProtection="1">
      <protection locked="0"/>
    </xf>
    <xf numFmtId="0" fontId="6" fillId="11" borderId="33" xfId="0" applyFont="1" applyFill="1" applyBorder="1" applyProtection="1">
      <protection locked="0"/>
    </xf>
    <xf numFmtId="0" fontId="0" fillId="0" borderId="48" xfId="0" applyBorder="1" applyProtection="1">
      <protection locked="0"/>
    </xf>
    <xf numFmtId="166" fontId="3" fillId="11" borderId="23" xfId="4" applyNumberFormat="1" applyFont="1" applyFill="1" applyBorder="1" applyAlignment="1" applyProtection="1">
      <alignment horizontal="center" vertical="center"/>
      <protection locked="0"/>
    </xf>
    <xf numFmtId="0" fontId="46" fillId="14" borderId="0" xfId="0" applyFont="1" applyFill="1" applyAlignment="1" applyProtection="1">
      <alignment horizontal="right"/>
    </xf>
    <xf numFmtId="44" fontId="14" fillId="14" borderId="29" xfId="3" applyFont="1" applyFill="1" applyBorder="1" applyProtection="1"/>
    <xf numFmtId="0" fontId="3" fillId="3" borderId="5"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14" fillId="3" borderId="0" xfId="0" applyFont="1" applyFill="1" applyBorder="1" applyAlignment="1" applyProtection="1">
      <alignment horizontal="center" vertical="center"/>
      <protection locked="0"/>
    </xf>
    <xf numFmtId="44" fontId="13" fillId="3"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44" fontId="13" fillId="0" borderId="0" xfId="1" applyFont="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14" fillId="3" borderId="0" xfId="0" applyFont="1" applyFill="1" applyAlignment="1" applyProtection="1">
      <alignment horizontal="center" vertical="center"/>
      <protection locked="0"/>
    </xf>
    <xf numFmtId="44" fontId="13" fillId="3" borderId="0" xfId="1" applyFont="1" applyFill="1" applyAlignment="1" applyProtection="1">
      <alignment vertical="center"/>
      <protection locked="0"/>
    </xf>
    <xf numFmtId="0" fontId="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44" fontId="13" fillId="0" borderId="0" xfId="1" applyFont="1" applyAlignment="1" applyProtection="1">
      <alignment vertical="center"/>
      <protection locked="0"/>
    </xf>
    <xf numFmtId="0" fontId="3" fillId="3" borderId="6" xfId="0" applyFont="1" applyFill="1" applyBorder="1" applyAlignment="1" applyProtection="1">
      <alignment vertical="center"/>
      <protection locked="0"/>
    </xf>
    <xf numFmtId="0" fontId="3" fillId="3" borderId="0" xfId="0" quotePrefix="1" applyFont="1" applyFill="1" applyAlignment="1" applyProtection="1">
      <alignment vertical="center"/>
      <protection locked="0"/>
    </xf>
    <xf numFmtId="0" fontId="0" fillId="0" borderId="6" xfId="0" quotePrefix="1" applyBorder="1" applyProtection="1"/>
    <xf numFmtId="44" fontId="7" fillId="0" borderId="23" xfId="0" applyNumberFormat="1" applyFont="1" applyFill="1" applyBorder="1" applyAlignment="1" applyProtection="1">
      <alignment horizontal="center" vertical="center"/>
    </xf>
    <xf numFmtId="0" fontId="3" fillId="0" borderId="3" xfId="0" applyFont="1" applyBorder="1" applyAlignment="1" applyProtection="1">
      <alignment horizontal="center"/>
    </xf>
    <xf numFmtId="0" fontId="0" fillId="14" borderId="0" xfId="0" applyFill="1" applyProtection="1"/>
    <xf numFmtId="44" fontId="73" fillId="0" borderId="26" xfId="3" applyFont="1" applyFill="1" applyBorder="1" applyProtection="1"/>
    <xf numFmtId="0" fontId="53" fillId="14" borderId="0" xfId="0" applyFont="1" applyFill="1" applyAlignment="1" applyProtection="1">
      <alignment vertical="center"/>
    </xf>
    <xf numFmtId="0" fontId="0" fillId="13" borderId="2" xfId="0" applyFill="1" applyBorder="1" applyProtection="1"/>
    <xf numFmtId="0" fontId="26" fillId="13" borderId="0" xfId="0" applyFont="1" applyFill="1" applyAlignment="1" applyProtection="1">
      <alignment horizontal="right" vertical="center"/>
    </xf>
    <xf numFmtId="8" fontId="14" fillId="14" borderId="29" xfId="3" applyNumberFormat="1" applyFont="1" applyFill="1" applyBorder="1" applyProtection="1"/>
    <xf numFmtId="44" fontId="26" fillId="13" borderId="30" xfId="3" applyFont="1" applyFill="1" applyBorder="1" applyAlignment="1" applyProtection="1">
      <alignment horizontal="right" vertical="center" indent="2"/>
    </xf>
    <xf numFmtId="44" fontId="49" fillId="9" borderId="25" xfId="1" applyFont="1" applyFill="1" applyBorder="1" applyAlignment="1" applyProtection="1">
      <alignment horizontal="left" vertical="center"/>
    </xf>
    <xf numFmtId="0" fontId="0" fillId="11" borderId="0" xfId="0" applyFill="1" applyBorder="1" applyProtection="1">
      <protection locked="0"/>
    </xf>
    <xf numFmtId="0" fontId="0" fillId="14" borderId="0" xfId="0" applyFill="1" applyBorder="1" applyProtection="1"/>
    <xf numFmtId="44" fontId="63" fillId="9" borderId="8" xfId="0" applyNumberFormat="1" applyFont="1" applyFill="1" applyBorder="1" applyProtection="1"/>
    <xf numFmtId="8" fontId="0" fillId="9" borderId="51" xfId="3" applyNumberFormat="1" applyFont="1" applyFill="1" applyBorder="1" applyProtection="1"/>
    <xf numFmtId="44" fontId="49" fillId="9" borderId="38" xfId="1" applyFont="1" applyFill="1" applyBorder="1" applyAlignment="1" applyProtection="1">
      <alignment horizontal="left" vertical="center"/>
    </xf>
    <xf numFmtId="0" fontId="46" fillId="7" borderId="0" xfId="0" applyFont="1" applyFill="1" applyBorder="1" applyAlignment="1" applyProtection="1">
      <alignment horizontal="right" vertical="center"/>
    </xf>
    <xf numFmtId="0" fontId="5" fillId="0" borderId="0" xfId="0" applyFont="1" applyAlignment="1" applyProtection="1"/>
    <xf numFmtId="44" fontId="48" fillId="0" borderId="8" xfId="1" applyFont="1" applyBorder="1" applyAlignment="1" applyProtection="1">
      <alignment vertical="center"/>
    </xf>
    <xf numFmtId="0" fontId="46" fillId="13" borderId="0" xfId="0" applyFont="1" applyFill="1" applyAlignment="1" applyProtection="1">
      <alignment horizontal="right"/>
    </xf>
    <xf numFmtId="44" fontId="14" fillId="13" borderId="0" xfId="3" applyFont="1" applyFill="1" applyBorder="1" applyProtection="1"/>
    <xf numFmtId="44" fontId="0" fillId="0" borderId="0" xfId="0" applyNumberFormat="1" applyProtection="1"/>
    <xf numFmtId="8" fontId="0" fillId="0" borderId="0" xfId="0" applyNumberFormat="1" applyProtection="1"/>
    <xf numFmtId="44" fontId="74" fillId="9" borderId="50" xfId="0" applyNumberFormat="1" applyFont="1" applyFill="1" applyBorder="1" applyProtection="1"/>
    <xf numFmtId="0" fontId="0" fillId="0" borderId="0" xfId="0" applyAlignment="1" applyProtection="1"/>
    <xf numFmtId="0" fontId="70" fillId="0" borderId="0" xfId="0" applyFont="1" applyProtection="1"/>
    <xf numFmtId="0" fontId="14" fillId="0" borderId="0" xfId="0" applyFont="1" applyAlignment="1" applyProtection="1">
      <alignment horizontal="center" vertical="center"/>
    </xf>
    <xf numFmtId="167" fontId="74" fillId="9" borderId="29" xfId="0" applyNumberFormat="1" applyFont="1" applyFill="1" applyBorder="1" applyProtection="1"/>
    <xf numFmtId="44" fontId="75" fillId="2" borderId="7" xfId="0" applyNumberFormat="1" applyFont="1" applyFill="1" applyBorder="1" applyProtection="1"/>
    <xf numFmtId="0" fontId="75" fillId="11" borderId="0" xfId="0" applyFont="1" applyFill="1" applyAlignment="1" applyProtection="1">
      <alignment horizontal="right"/>
      <protection locked="0"/>
    </xf>
    <xf numFmtId="0" fontId="78" fillId="11" borderId="0" xfId="0" applyFont="1" applyFill="1" applyAlignment="1" applyProtection="1">
      <alignment horizontal="center" vertical="center"/>
      <protection locked="0"/>
    </xf>
    <xf numFmtId="0" fontId="0" fillId="0" borderId="12" xfId="0" applyBorder="1" applyProtection="1"/>
    <xf numFmtId="0" fontId="14" fillId="0" borderId="12" xfId="0" applyFont="1" applyBorder="1" applyAlignment="1" applyProtection="1">
      <alignment horizontal="right"/>
    </xf>
    <xf numFmtId="0" fontId="8" fillId="0" borderId="0" xfId="0" applyFont="1" applyProtection="1"/>
    <xf numFmtId="0" fontId="51" fillId="0" borderId="0" xfId="2" applyProtection="1"/>
    <xf numFmtId="0" fontId="0" fillId="0" borderId="0" xfId="0" applyAlignment="1" applyProtection="1">
      <alignment horizontal="justify" vertical="center"/>
    </xf>
    <xf numFmtId="0" fontId="52" fillId="9" borderId="0" xfId="0" applyFont="1" applyFill="1" applyAlignment="1" applyProtection="1">
      <alignment horizontal="center" vertical="center"/>
    </xf>
    <xf numFmtId="0" fontId="58" fillId="12" borderId="0" xfId="0" applyFont="1" applyFill="1" applyAlignment="1" applyProtection="1">
      <alignment horizontal="center"/>
    </xf>
    <xf numFmtId="0" fontId="6" fillId="11" borderId="0" xfId="0" applyFont="1" applyFill="1" applyAlignment="1" applyProtection="1">
      <alignment horizontal="center" vertical="center"/>
      <protection locked="0"/>
    </xf>
    <xf numFmtId="0" fontId="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59" fillId="10" borderId="0" xfId="0" applyFont="1" applyFill="1" applyAlignment="1" applyProtection="1">
      <alignment horizontal="left" vertical="center" wrapText="1" indent="1"/>
    </xf>
    <xf numFmtId="0" fontId="76" fillId="11" borderId="0" xfId="0" applyFont="1" applyFill="1" applyBorder="1" applyAlignment="1" applyProtection="1">
      <alignment horizontal="left"/>
      <protection locked="0"/>
    </xf>
    <xf numFmtId="0" fontId="77" fillId="11" borderId="0" xfId="0" applyFont="1" applyFill="1" applyBorder="1" applyAlignment="1" applyProtection="1">
      <alignment horizontal="center"/>
      <protection locked="0"/>
    </xf>
    <xf numFmtId="0" fontId="14" fillId="0" borderId="0" xfId="0" applyFont="1" applyAlignment="1" applyProtection="1">
      <alignment horizontal="center" vertical="center"/>
    </xf>
    <xf numFmtId="0" fontId="14" fillId="0" borderId="0" xfId="0" applyFont="1" applyAlignment="1" applyProtection="1">
      <alignment horizontal="center"/>
    </xf>
    <xf numFmtId="44" fontId="17" fillId="11" borderId="0" xfId="1" applyFont="1" applyFill="1" applyAlignment="1" applyProtection="1">
      <alignment horizontal="center" vertical="center"/>
      <protection locked="0"/>
    </xf>
    <xf numFmtId="0" fontId="5" fillId="0" borderId="0" xfId="0" applyFont="1" applyAlignment="1" applyProtection="1">
      <alignment horizontal="center"/>
    </xf>
    <xf numFmtId="0" fontId="6" fillId="0" borderId="0" xfId="0" applyFont="1" applyAlignment="1" applyProtection="1">
      <alignment horizontal="center"/>
    </xf>
    <xf numFmtId="0" fontId="11" fillId="0" borderId="0" xfId="0" applyFont="1" applyAlignment="1" applyProtection="1">
      <alignment horizontal="center"/>
    </xf>
    <xf numFmtId="0" fontId="11" fillId="0" borderId="7" xfId="0" applyFont="1" applyBorder="1" applyAlignment="1" applyProtection="1">
      <alignment horizontal="right" vertical="top" wrapText="1"/>
    </xf>
    <xf numFmtId="0" fontId="11" fillId="0" borderId="8" xfId="0" applyFont="1" applyBorder="1" applyAlignment="1" applyProtection="1">
      <alignment horizontal="right" vertical="top" wrapText="1"/>
    </xf>
    <xf numFmtId="0" fontId="11" fillId="0" borderId="0" xfId="0" applyFont="1" applyBorder="1" applyAlignment="1" applyProtection="1">
      <alignment horizontal="right" vertical="top" wrapText="1"/>
    </xf>
    <xf numFmtId="0" fontId="19" fillId="3" borderId="6" xfId="0" applyFont="1" applyFill="1" applyBorder="1" applyAlignment="1" applyProtection="1">
      <alignment horizontal="right" vertical="top" wrapText="1"/>
    </xf>
    <xf numFmtId="0" fontId="18" fillId="0" borderId="8" xfId="0" applyFont="1" applyBorder="1" applyAlignment="1" applyProtection="1">
      <alignment horizontal="right" vertical="top" wrapText="1"/>
    </xf>
    <xf numFmtId="0" fontId="10" fillId="0" borderId="7" xfId="0" applyFont="1" applyBorder="1" applyAlignment="1" applyProtection="1">
      <alignment horizontal="right" vertical="top" wrapText="1"/>
    </xf>
    <xf numFmtId="0" fontId="3" fillId="4" borderId="3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xf numFmtId="0" fontId="13" fillId="11" borderId="34" xfId="0" applyFont="1" applyFill="1" applyBorder="1" applyAlignment="1" applyProtection="1">
      <alignment horizontal="center"/>
      <protection locked="0"/>
    </xf>
    <xf numFmtId="0" fontId="13" fillId="11" borderId="0" xfId="0" applyFont="1" applyFill="1" applyBorder="1" applyAlignment="1" applyProtection="1">
      <alignment horizontal="center"/>
      <protection locked="0"/>
    </xf>
    <xf numFmtId="0" fontId="14" fillId="4" borderId="2" xfId="0" applyFont="1" applyFill="1" applyBorder="1" applyAlignment="1" applyProtection="1">
      <alignment horizontal="center"/>
      <protection locked="0"/>
    </xf>
    <xf numFmtId="0" fontId="3" fillId="0" borderId="3" xfId="0" applyFont="1" applyBorder="1" applyAlignment="1" applyProtection="1">
      <alignment horizontal="center"/>
    </xf>
    <xf numFmtId="0" fontId="3" fillId="0" borderId="36" xfId="0" applyFont="1" applyBorder="1" applyAlignment="1" applyProtection="1">
      <alignment horizontal="center"/>
    </xf>
    <xf numFmtId="0" fontId="15" fillId="0" borderId="37" xfId="0" applyFont="1" applyBorder="1" applyAlignment="1" applyProtection="1">
      <alignment horizontal="center"/>
    </xf>
    <xf numFmtId="0" fontId="14" fillId="4" borderId="0" xfId="0" applyFont="1" applyFill="1" applyAlignment="1" applyProtection="1">
      <alignment horizontal="left"/>
      <protection locked="0"/>
    </xf>
    <xf numFmtId="0" fontId="14" fillId="4" borderId="0" xfId="0" applyFont="1" applyFill="1" applyAlignment="1" applyProtection="1">
      <alignment horizontal="center"/>
      <protection locked="0"/>
    </xf>
    <xf numFmtId="0" fontId="1" fillId="11" borderId="34" xfId="0" applyFont="1" applyFill="1" applyBorder="1" applyAlignment="1" applyProtection="1">
      <alignment horizontal="center"/>
      <protection locked="0"/>
    </xf>
    <xf numFmtId="0" fontId="0" fillId="11" borderId="0" xfId="0" applyFill="1" applyAlignment="1" applyProtection="1">
      <alignment horizontal="center"/>
      <protection locked="0"/>
    </xf>
    <xf numFmtId="0" fontId="35" fillId="0" borderId="0" xfId="0" applyFont="1" applyAlignment="1" applyProtection="1">
      <alignment horizontal="center" vertical="top"/>
    </xf>
    <xf numFmtId="0" fontId="41" fillId="0" borderId="0" xfId="0" applyFont="1" applyAlignment="1" applyProtection="1">
      <alignment horizontal="justify" vertical="center" wrapText="1"/>
      <protection locked="0"/>
    </xf>
    <xf numFmtId="0" fontId="43" fillId="0" borderId="0" xfId="0" applyFont="1" applyAlignment="1" applyProtection="1">
      <alignment horizontal="left"/>
      <protection locked="0"/>
    </xf>
    <xf numFmtId="0" fontId="35" fillId="0" borderId="0" xfId="0" applyFont="1" applyAlignment="1" applyProtection="1">
      <alignment horizontal="center" vertical="center"/>
    </xf>
    <xf numFmtId="0" fontId="24" fillId="0" borderId="0" xfId="0" applyFont="1" applyAlignment="1" applyProtection="1">
      <alignment horizontal="center"/>
    </xf>
    <xf numFmtId="0" fontId="72" fillId="0" borderId="0" xfId="0" applyFont="1" applyAlignment="1" applyProtection="1">
      <alignment horizontal="center"/>
    </xf>
    <xf numFmtId="0" fontId="38" fillId="0" borderId="0" xfId="0" applyFont="1" applyAlignment="1" applyProtection="1">
      <alignment horizontal="center" vertical="center"/>
    </xf>
    <xf numFmtId="0" fontId="5" fillId="0" borderId="0" xfId="0" applyFont="1" applyAlignment="1" applyProtection="1">
      <alignment horizontal="center" vertical="center"/>
    </xf>
    <xf numFmtId="0" fontId="35" fillId="0" borderId="0" xfId="0" applyFont="1" applyAlignment="1" applyProtection="1">
      <alignment horizontal="center"/>
    </xf>
    <xf numFmtId="44" fontId="20" fillId="9" borderId="0" xfId="0" applyNumberFormat="1" applyFont="1" applyFill="1" applyAlignment="1" applyProtection="1">
      <alignment horizontal="center"/>
    </xf>
    <xf numFmtId="0" fontId="39" fillId="5" borderId="0" xfId="0" applyFont="1" applyFill="1" applyAlignment="1" applyProtection="1">
      <alignment horizontal="left"/>
    </xf>
    <xf numFmtId="0" fontId="9" fillId="0" borderId="0" xfId="0" applyFont="1" applyAlignment="1" applyProtection="1">
      <alignment horizontal="justify" wrapText="1"/>
      <protection locked="0"/>
    </xf>
    <xf numFmtId="0" fontId="40" fillId="2" borderId="0" xfId="0" applyFont="1" applyFill="1" applyAlignment="1" applyProtection="1">
      <alignment horizontal="center"/>
    </xf>
    <xf numFmtId="0" fontId="14" fillId="0" borderId="0" xfId="0" applyFont="1" applyAlignment="1" applyProtection="1">
      <alignment horizontal="center" vertical="center"/>
      <protection locked="0"/>
    </xf>
    <xf numFmtId="0" fontId="41" fillId="0" borderId="0" xfId="0" applyFont="1" applyAlignment="1" applyProtection="1">
      <alignment horizontal="left" vertical="center" wrapText="1"/>
      <protection locked="0"/>
    </xf>
    <xf numFmtId="0" fontId="41" fillId="0" borderId="38" xfId="0" applyFont="1" applyBorder="1" applyAlignment="1" applyProtection="1">
      <alignment horizontal="left" vertical="center" wrapText="1"/>
      <protection locked="0"/>
    </xf>
    <xf numFmtId="165" fontId="39" fillId="4" borderId="27" xfId="0" applyNumberFormat="1" applyFont="1" applyFill="1" applyBorder="1" applyAlignment="1" applyProtection="1">
      <alignment horizontal="center" vertical="center" wrapText="1"/>
      <protection locked="0"/>
    </xf>
    <xf numFmtId="165" fontId="39" fillId="4" borderId="32" xfId="0" applyNumberFormat="1" applyFont="1" applyFill="1" applyBorder="1" applyAlignment="1" applyProtection="1">
      <alignment horizontal="center" vertical="center" wrapText="1"/>
      <protection locked="0"/>
    </xf>
    <xf numFmtId="0" fontId="14" fillId="9" borderId="0" xfId="0" applyFont="1" applyFill="1" applyAlignment="1" applyProtection="1">
      <alignment horizontal="center"/>
    </xf>
    <xf numFmtId="165" fontId="14" fillId="9" borderId="0" xfId="0" applyNumberFormat="1"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37" fillId="6" borderId="0" xfId="0" applyFont="1" applyFill="1" applyAlignment="1" applyProtection="1">
      <alignment horizontal="center"/>
    </xf>
    <xf numFmtId="0" fontId="10" fillId="11" borderId="0" xfId="0" applyFont="1" applyFill="1" applyAlignment="1" applyProtection="1">
      <alignment horizontal="center"/>
      <protection locked="0"/>
    </xf>
    <xf numFmtId="0" fontId="9" fillId="0" borderId="0" xfId="0" applyNumberFormat="1" applyFont="1" applyAlignment="1" applyProtection="1">
      <alignment horizontal="justify" wrapText="1"/>
      <protection locked="0"/>
    </xf>
    <xf numFmtId="0" fontId="41" fillId="0" borderId="0" xfId="0" applyFont="1" applyAlignment="1" applyProtection="1">
      <alignment horizontal="left"/>
      <protection locked="0"/>
    </xf>
    <xf numFmtId="0" fontId="39" fillId="6" borderId="0" xfId="0" applyFont="1" applyFill="1" applyAlignment="1" applyProtection="1">
      <alignment horizontal="left"/>
    </xf>
    <xf numFmtId="0" fontId="31" fillId="6" borderId="28"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46" fillId="0" borderId="0" xfId="0" applyFont="1" applyAlignment="1" applyProtection="1">
      <alignment horizontal="center" vertical="center"/>
    </xf>
    <xf numFmtId="0" fontId="27" fillId="0" borderId="0" xfId="0" applyFont="1" applyAlignment="1" applyProtection="1">
      <alignment horizontal="center" vertical="center" wrapText="1"/>
    </xf>
    <xf numFmtId="0" fontId="30" fillId="0" borderId="27"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32" xfId="0" applyFont="1" applyBorder="1" applyAlignment="1" applyProtection="1">
      <alignment horizontal="center" vertical="center" wrapText="1"/>
    </xf>
    <xf numFmtId="0" fontId="20" fillId="5" borderId="37" xfId="0" applyFont="1" applyFill="1" applyBorder="1" applyAlignment="1" applyProtection="1">
      <alignment horizontal="left" vertical="center"/>
    </xf>
    <xf numFmtId="0" fontId="0" fillId="4" borderId="0" xfId="0" applyFill="1" applyAlignment="1" applyProtection="1">
      <alignment horizontal="center"/>
      <protection locked="0"/>
    </xf>
    <xf numFmtId="0" fontId="0" fillId="4" borderId="0" xfId="0" applyFill="1" applyBorder="1" applyAlignment="1" applyProtection="1">
      <alignment horizontal="center"/>
      <protection locked="0"/>
    </xf>
    <xf numFmtId="0" fontId="0" fillId="9" borderId="0" xfId="0" applyFill="1" applyAlignment="1" applyProtection="1">
      <alignment horizontal="center"/>
    </xf>
    <xf numFmtId="0" fontId="13" fillId="9" borderId="0" xfId="0" applyFont="1" applyFill="1" applyAlignment="1" applyProtection="1">
      <alignment horizontal="center" vertical="center"/>
    </xf>
    <xf numFmtId="165" fontId="13" fillId="4" borderId="0" xfId="0" applyNumberFormat="1" applyFont="1" applyFill="1" applyBorder="1" applyAlignment="1" applyProtection="1">
      <alignment horizontal="center"/>
      <protection locked="0"/>
    </xf>
    <xf numFmtId="0" fontId="31" fillId="0" borderId="0" xfId="0" applyFont="1" applyAlignment="1" applyProtection="1">
      <alignment horizontal="center" vertical="center"/>
    </xf>
    <xf numFmtId="0" fontId="31" fillId="6" borderId="43" xfId="0" applyFont="1" applyFill="1" applyBorder="1" applyAlignment="1" applyProtection="1">
      <alignment horizontal="center" vertical="center"/>
    </xf>
    <xf numFmtId="0" fontId="31" fillId="6" borderId="6" xfId="0" applyFont="1" applyFill="1" applyBorder="1" applyAlignment="1" applyProtection="1">
      <alignment horizontal="center" vertical="center"/>
    </xf>
    <xf numFmtId="0" fontId="33" fillId="0" borderId="6" xfId="0" applyFont="1" applyBorder="1" applyAlignment="1" applyProtection="1">
      <alignment horizontal="center"/>
    </xf>
    <xf numFmtId="0" fontId="28" fillId="0" borderId="0" xfId="0" applyFont="1" applyAlignment="1" applyProtection="1">
      <alignment horizontal="center"/>
    </xf>
    <xf numFmtId="0" fontId="31" fillId="6" borderId="49" xfId="0" applyFont="1" applyFill="1" applyBorder="1" applyAlignment="1" applyProtection="1">
      <alignment horizontal="center" vertical="center"/>
    </xf>
    <xf numFmtId="0" fontId="31" fillId="6" borderId="42" xfId="0" applyFont="1" applyFill="1" applyBorder="1" applyAlignment="1" applyProtection="1">
      <alignment horizontal="center" vertical="center"/>
    </xf>
    <xf numFmtId="0" fontId="31" fillId="6" borderId="28" xfId="0" applyFont="1" applyFill="1" applyBorder="1" applyAlignment="1" applyProtection="1">
      <alignment horizontal="center"/>
    </xf>
    <xf numFmtId="0" fontId="31" fillId="6" borderId="0" xfId="0" applyFont="1" applyFill="1" applyBorder="1" applyAlignment="1" applyProtection="1">
      <alignment horizontal="center"/>
    </xf>
    <xf numFmtId="0" fontId="31" fillId="6" borderId="44" xfId="0" applyFont="1" applyFill="1" applyBorder="1" applyAlignment="1" applyProtection="1">
      <alignment horizontal="center"/>
    </xf>
    <xf numFmtId="0" fontId="31" fillId="0" borderId="0" xfId="0" applyFont="1" applyAlignment="1" applyProtection="1">
      <alignment horizontal="center" vertical="center" wrapText="1"/>
    </xf>
    <xf numFmtId="0" fontId="3" fillId="9" borderId="0" xfId="0" applyFont="1" applyFill="1" applyAlignment="1" applyProtection="1">
      <alignment horizontal="center" vertical="center"/>
    </xf>
    <xf numFmtId="164" fontId="34" fillId="2" borderId="39" xfId="0" applyNumberFormat="1" applyFont="1" applyFill="1" applyBorder="1" applyAlignment="1" applyProtection="1">
      <alignment horizontal="center" vertical="center"/>
      <protection locked="0"/>
    </xf>
    <xf numFmtId="164" fontId="34" fillId="2" borderId="8" xfId="0" applyNumberFormat="1" applyFont="1" applyFill="1" applyBorder="1" applyAlignment="1" applyProtection="1">
      <alignment horizontal="center" vertical="center"/>
      <protection locked="0"/>
    </xf>
    <xf numFmtId="164" fontId="34" fillId="2" borderId="28" xfId="0" applyNumberFormat="1" applyFont="1" applyFill="1" applyBorder="1" applyAlignment="1" applyProtection="1">
      <alignment horizontal="center" vertical="center"/>
      <protection locked="0"/>
    </xf>
    <xf numFmtId="164" fontId="34" fillId="2" borderId="0" xfId="0" applyNumberFormat="1" applyFont="1" applyFill="1" applyBorder="1" applyAlignment="1" applyProtection="1">
      <alignment horizontal="center" vertical="center"/>
      <protection locked="0"/>
    </xf>
    <xf numFmtId="0" fontId="0" fillId="0" borderId="28" xfId="0" applyBorder="1" applyAlignment="1" applyProtection="1">
      <alignment horizontal="center"/>
      <protection locked="0"/>
    </xf>
    <xf numFmtId="0" fontId="0" fillId="0" borderId="0" xfId="0" applyBorder="1" applyAlignment="1" applyProtection="1">
      <alignment horizontal="center"/>
      <protection locked="0"/>
    </xf>
    <xf numFmtId="0" fontId="57" fillId="11" borderId="46" xfId="0" applyFont="1" applyFill="1" applyBorder="1" applyAlignment="1" applyProtection="1">
      <alignment horizontal="center" vertical="center"/>
      <protection locked="0"/>
    </xf>
    <xf numFmtId="0" fontId="57" fillId="11" borderId="47" xfId="0" applyFont="1" applyFill="1" applyBorder="1" applyAlignment="1" applyProtection="1">
      <alignment horizontal="center" vertical="center"/>
      <protection locked="0"/>
    </xf>
    <xf numFmtId="0" fontId="20" fillId="5" borderId="0" xfId="0" applyFont="1" applyFill="1" applyAlignment="1" applyProtection="1">
      <alignment horizontal="left"/>
    </xf>
    <xf numFmtId="0" fontId="0" fillId="6" borderId="0" xfId="0" applyFill="1" applyAlignment="1" applyProtection="1">
      <alignment horizontal="right"/>
    </xf>
    <xf numFmtId="0" fontId="47" fillId="11" borderId="40" xfId="0" applyFont="1" applyFill="1" applyBorder="1" applyAlignment="1" applyProtection="1">
      <alignment horizontal="center" vertical="center"/>
      <protection locked="0"/>
    </xf>
    <xf numFmtId="0" fontId="47" fillId="11" borderId="41" xfId="0" applyFont="1" applyFill="1" applyBorder="1" applyAlignment="1" applyProtection="1">
      <alignment horizontal="center" vertical="center"/>
      <protection locked="0"/>
    </xf>
  </cellXfs>
  <cellStyles count="5">
    <cellStyle name="Euro" xfId="1"/>
    <cellStyle name="Lien hypertexte" xfId="2" builtinId="8"/>
    <cellStyle name="Monétaire" xfId="3" builtinId="4"/>
    <cellStyle name="Normal" xfId="0" builtinId="0"/>
    <cellStyle name="Pourcentage" xfId="4" builtinId="5"/>
  </cellStyles>
  <dxfs count="0"/>
  <tableStyles count="0" defaultTableStyle="TableStyleMedium2" defaultPivotStyle="PivotStyleLight16"/>
  <colors>
    <mruColors>
      <color rgb="FF0000FF"/>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66675</xdr:colOff>
      <xdr:row>16</xdr:row>
      <xdr:rowOff>152400</xdr:rowOff>
    </xdr:from>
    <xdr:to>
      <xdr:col>4</xdr:col>
      <xdr:colOff>828675</xdr:colOff>
      <xdr:row>16</xdr:row>
      <xdr:rowOff>152400</xdr:rowOff>
    </xdr:to>
    <xdr:sp macro="" textlink="">
      <xdr:nvSpPr>
        <xdr:cNvPr id="2" name="Line 8">
          <a:extLst>
            <a:ext uri="{FF2B5EF4-FFF2-40B4-BE49-F238E27FC236}">
              <a16:creationId xmlns:a16="http://schemas.microsoft.com/office/drawing/2014/main" id="{00000000-0008-0000-0000-000002000000}"/>
            </a:ext>
          </a:extLst>
        </xdr:cNvPr>
        <xdr:cNvSpPr>
          <a:spLocks noChangeShapeType="1"/>
        </xdr:cNvSpPr>
      </xdr:nvSpPr>
      <xdr:spPr bwMode="auto">
        <a:xfrm>
          <a:off x="609600" y="9820275"/>
          <a:ext cx="5886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19</xdr:row>
      <xdr:rowOff>152400</xdr:rowOff>
    </xdr:from>
    <xdr:to>
      <xdr:col>4</xdr:col>
      <xdr:colOff>828675</xdr:colOff>
      <xdr:row>19</xdr:row>
      <xdr:rowOff>152400</xdr:rowOff>
    </xdr:to>
    <xdr:sp macro="" textlink="">
      <xdr:nvSpPr>
        <xdr:cNvPr id="4" name="Line 9">
          <a:extLst>
            <a:ext uri="{FF2B5EF4-FFF2-40B4-BE49-F238E27FC236}">
              <a16:creationId xmlns:a16="http://schemas.microsoft.com/office/drawing/2014/main" id="{00000000-0008-0000-0000-000004000000}"/>
            </a:ext>
          </a:extLst>
        </xdr:cNvPr>
        <xdr:cNvSpPr>
          <a:spLocks noChangeShapeType="1"/>
        </xdr:cNvSpPr>
      </xdr:nvSpPr>
      <xdr:spPr bwMode="auto">
        <a:xfrm>
          <a:off x="609600" y="10334625"/>
          <a:ext cx="5886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276345</xdr:colOff>
      <xdr:row>3</xdr:row>
      <xdr:rowOff>105964</xdr:rowOff>
    </xdr:from>
    <xdr:to>
      <xdr:col>2</xdr:col>
      <xdr:colOff>1026683</xdr:colOff>
      <xdr:row>7</xdr:row>
      <xdr:rowOff>12550</xdr:rowOff>
    </xdr:to>
    <xdr:pic>
      <xdr:nvPicPr>
        <xdr:cNvPr id="9" name="Image 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57595" y="852089"/>
          <a:ext cx="750338" cy="562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8</xdr:row>
          <xdr:rowOff>104775</xdr:rowOff>
        </xdr:from>
        <xdr:to>
          <xdr:col>2</xdr:col>
          <xdr:colOff>1247775</xdr:colOff>
          <xdr:row>14</xdr:row>
          <xdr:rowOff>9525</xdr:rowOff>
        </xdr:to>
        <xdr:sp macro="" textlink="">
          <xdr:nvSpPr>
            <xdr:cNvPr id="7186" name="Button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800" b="1" i="0" u="none" strike="noStrike" baseline="0">
                  <a:solidFill>
                    <a:srgbClr val="000000"/>
                  </a:solidFill>
                  <a:latin typeface="Arial"/>
                  <a:cs typeface="Arial"/>
                </a:rPr>
                <a:t>MET A JOUR le LOGO sur DEVIS et DEVIS CLIENT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1304925</xdr:colOff>
      <xdr:row>3</xdr:row>
      <xdr:rowOff>95250</xdr:rowOff>
    </xdr:from>
    <xdr:to>
      <xdr:col>5</xdr:col>
      <xdr:colOff>1047750</xdr:colOff>
      <xdr:row>5</xdr:row>
      <xdr:rowOff>0</xdr:rowOff>
    </xdr:to>
    <xdr:pic>
      <xdr:nvPicPr>
        <xdr:cNvPr id="1141" name="Picture 2">
          <a:extLst>
            <a:ext uri="{FF2B5EF4-FFF2-40B4-BE49-F238E27FC236}">
              <a16:creationId xmlns:a16="http://schemas.microsoft.com/office/drawing/2014/main" id="{00000000-0008-0000-0100-00007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0149" y="587922"/>
          <a:ext cx="4866618" cy="233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xdr:row>
      <xdr:rowOff>0</xdr:rowOff>
    </xdr:from>
    <xdr:to>
      <xdr:col>0</xdr:col>
      <xdr:colOff>495300</xdr:colOff>
      <xdr:row>62</xdr:row>
      <xdr:rowOff>161925</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95250" y="161925"/>
          <a:ext cx="400050" cy="1018222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91440" tIns="45720" rIns="91440" bIns="45720" anchor="t" upright="1"/>
        <a:lstStyle/>
        <a:p>
          <a:pPr algn="ctr" rtl="0">
            <a:lnSpc>
              <a:spcPts val="1600"/>
            </a:lnSpc>
            <a:defRPr sz="1000"/>
          </a:pPr>
          <a:r>
            <a:rPr lang="fr-FR" sz="1600" b="0" i="1" u="none" strike="noStrike" baseline="0">
              <a:solidFill>
                <a:srgbClr val="000000"/>
              </a:solidFill>
              <a:latin typeface="Times New Roman"/>
              <a:cs typeface="Times New Roman"/>
            </a:rPr>
            <a:t>LE LYCEE PARTENAIRE DES ENTREPRISES</a:t>
          </a:r>
          <a:endParaRPr lang="fr-FR" sz="1200" b="0" i="1" u="none" strike="noStrike" baseline="0">
            <a:solidFill>
              <a:srgbClr val="000000"/>
            </a:solidFill>
            <a:latin typeface="Times New Roman"/>
            <a:cs typeface="Times New Roman"/>
          </a:endParaRPr>
        </a:p>
        <a:p>
          <a:pPr algn="ctr" rtl="0">
            <a:lnSpc>
              <a:spcPts val="1000"/>
            </a:lnSpc>
            <a:defRPr sz="1000"/>
          </a:pPr>
          <a:endParaRPr lang="fr-FR"/>
        </a:p>
      </xdr:txBody>
    </xdr:sp>
    <xdr:clientData/>
  </xdr:twoCellAnchor>
  <xdr:twoCellAnchor>
    <xdr:from>
      <xdr:col>1</xdr:col>
      <xdr:colOff>66675</xdr:colOff>
      <xdr:row>59</xdr:row>
      <xdr:rowOff>152400</xdr:rowOff>
    </xdr:from>
    <xdr:to>
      <xdr:col>5</xdr:col>
      <xdr:colOff>828675</xdr:colOff>
      <xdr:row>59</xdr:row>
      <xdr:rowOff>152400</xdr:rowOff>
    </xdr:to>
    <xdr:sp macro="" textlink="">
      <xdr:nvSpPr>
        <xdr:cNvPr id="1145" name="Line 8">
          <a:extLst>
            <a:ext uri="{FF2B5EF4-FFF2-40B4-BE49-F238E27FC236}">
              <a16:creationId xmlns:a16="http://schemas.microsoft.com/office/drawing/2014/main" id="{00000000-0008-0000-0100-000079040000}"/>
            </a:ext>
          </a:extLst>
        </xdr:cNvPr>
        <xdr:cNvSpPr>
          <a:spLocks noChangeShapeType="1"/>
        </xdr:cNvSpPr>
      </xdr:nvSpPr>
      <xdr:spPr bwMode="auto">
        <a:xfrm>
          <a:off x="609600" y="9820275"/>
          <a:ext cx="5886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62</xdr:row>
      <xdr:rowOff>152400</xdr:rowOff>
    </xdr:from>
    <xdr:to>
      <xdr:col>5</xdr:col>
      <xdr:colOff>828675</xdr:colOff>
      <xdr:row>62</xdr:row>
      <xdr:rowOff>152400</xdr:rowOff>
    </xdr:to>
    <xdr:sp macro="" textlink="">
      <xdr:nvSpPr>
        <xdr:cNvPr id="1146" name="Line 9">
          <a:extLst>
            <a:ext uri="{FF2B5EF4-FFF2-40B4-BE49-F238E27FC236}">
              <a16:creationId xmlns:a16="http://schemas.microsoft.com/office/drawing/2014/main" id="{00000000-0008-0000-0100-00007A040000}"/>
            </a:ext>
          </a:extLst>
        </xdr:cNvPr>
        <xdr:cNvSpPr>
          <a:spLocks noChangeShapeType="1"/>
        </xdr:cNvSpPr>
      </xdr:nvSpPr>
      <xdr:spPr bwMode="auto">
        <a:xfrm>
          <a:off x="609600" y="10334625"/>
          <a:ext cx="5886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457200</xdr:colOff>
      <xdr:row>4</xdr:row>
      <xdr:rowOff>7675</xdr:rowOff>
    </xdr:from>
    <xdr:to>
      <xdr:col>6</xdr:col>
      <xdr:colOff>1133475</xdr:colOff>
      <xdr:row>5</xdr:row>
      <xdr:rowOff>75047</xdr:rowOff>
    </xdr:to>
    <xdr:pic>
      <xdr:nvPicPr>
        <xdr:cNvPr id="5234" name="Picture 6">
          <a:extLst>
            <a:ext uri="{FF2B5EF4-FFF2-40B4-BE49-F238E27FC236}">
              <a16:creationId xmlns:a16="http://schemas.microsoft.com/office/drawing/2014/main" id="{00000000-0008-0000-0200-000072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699491"/>
          <a:ext cx="4421104" cy="227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69690</xdr:colOff>
      <xdr:row>52</xdr:row>
      <xdr:rowOff>142875</xdr:rowOff>
    </xdr:from>
    <xdr:to>
      <xdr:col>6</xdr:col>
      <xdr:colOff>1231740</xdr:colOff>
      <xdr:row>52</xdr:row>
      <xdr:rowOff>142875</xdr:rowOff>
    </xdr:to>
    <xdr:sp macro="" textlink="">
      <xdr:nvSpPr>
        <xdr:cNvPr id="5235" name="Line 7">
          <a:extLst>
            <a:ext uri="{FF2B5EF4-FFF2-40B4-BE49-F238E27FC236}">
              <a16:creationId xmlns:a16="http://schemas.microsoft.com/office/drawing/2014/main" id="{00000000-0008-0000-0200-000073140000}"/>
            </a:ext>
          </a:extLst>
        </xdr:cNvPr>
        <xdr:cNvSpPr>
          <a:spLocks noChangeShapeType="1"/>
        </xdr:cNvSpPr>
      </xdr:nvSpPr>
      <xdr:spPr bwMode="auto">
        <a:xfrm>
          <a:off x="69690" y="9254351"/>
          <a:ext cx="5669001"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88274</xdr:colOff>
      <xdr:row>102</xdr:row>
      <xdr:rowOff>142875</xdr:rowOff>
    </xdr:from>
    <xdr:to>
      <xdr:col>6</xdr:col>
      <xdr:colOff>1212224</xdr:colOff>
      <xdr:row>102</xdr:row>
      <xdr:rowOff>142875</xdr:rowOff>
    </xdr:to>
    <xdr:sp macro="" textlink="">
      <xdr:nvSpPr>
        <xdr:cNvPr id="5236" name="Line 8">
          <a:extLst>
            <a:ext uri="{FF2B5EF4-FFF2-40B4-BE49-F238E27FC236}">
              <a16:creationId xmlns:a16="http://schemas.microsoft.com/office/drawing/2014/main" id="{00000000-0008-0000-0200-000074140000}"/>
            </a:ext>
          </a:extLst>
        </xdr:cNvPr>
        <xdr:cNvSpPr>
          <a:spLocks noChangeShapeType="1"/>
        </xdr:cNvSpPr>
      </xdr:nvSpPr>
      <xdr:spPr bwMode="auto">
        <a:xfrm>
          <a:off x="88274" y="19188229"/>
          <a:ext cx="5630901"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603330</xdr:colOff>
      <xdr:row>60</xdr:row>
      <xdr:rowOff>10457</xdr:rowOff>
    </xdr:from>
    <xdr:to>
      <xdr:col>6</xdr:col>
      <xdr:colOff>1003380</xdr:colOff>
      <xdr:row>61</xdr:row>
      <xdr:rowOff>77132</xdr:rowOff>
    </xdr:to>
    <xdr:pic>
      <xdr:nvPicPr>
        <xdr:cNvPr id="5238" name="Picture 11">
          <a:extLst>
            <a:ext uri="{FF2B5EF4-FFF2-40B4-BE49-F238E27FC236}">
              <a16:creationId xmlns:a16="http://schemas.microsoft.com/office/drawing/2014/main" id="{00000000-0008-0000-0200-000076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5330" y="10483311"/>
          <a:ext cx="4145001" cy="229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78982</xdr:colOff>
      <xdr:row>105</xdr:row>
      <xdr:rowOff>185268</xdr:rowOff>
    </xdr:from>
    <xdr:to>
      <xdr:col>6</xdr:col>
      <xdr:colOff>1214146</xdr:colOff>
      <xdr:row>105</xdr:row>
      <xdr:rowOff>185268</xdr:rowOff>
    </xdr:to>
    <xdr:sp macro="" textlink="">
      <xdr:nvSpPr>
        <xdr:cNvPr id="20" name="Line 9">
          <a:extLst>
            <a:ext uri="{FF2B5EF4-FFF2-40B4-BE49-F238E27FC236}">
              <a16:creationId xmlns:a16="http://schemas.microsoft.com/office/drawing/2014/main" id="{00000000-0008-0000-0200-000014000000}"/>
            </a:ext>
          </a:extLst>
        </xdr:cNvPr>
        <xdr:cNvSpPr>
          <a:spLocks noChangeShapeType="1"/>
        </xdr:cNvSpPr>
      </xdr:nvSpPr>
      <xdr:spPr bwMode="auto">
        <a:xfrm>
          <a:off x="78982" y="19676670"/>
          <a:ext cx="5642115"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xdr:from>
      <xdr:col>0</xdr:col>
      <xdr:colOff>88275</xdr:colOff>
      <xdr:row>55</xdr:row>
      <xdr:rowOff>194563</xdr:rowOff>
    </xdr:from>
    <xdr:to>
      <xdr:col>6</xdr:col>
      <xdr:colOff>1223439</xdr:colOff>
      <xdr:row>55</xdr:row>
      <xdr:rowOff>194563</xdr:rowOff>
    </xdr:to>
    <xdr:sp macro="" textlink="">
      <xdr:nvSpPr>
        <xdr:cNvPr id="21" name="Line 9">
          <a:extLst>
            <a:ext uri="{FF2B5EF4-FFF2-40B4-BE49-F238E27FC236}">
              <a16:creationId xmlns:a16="http://schemas.microsoft.com/office/drawing/2014/main" id="{00000000-0008-0000-0200-000015000000}"/>
            </a:ext>
          </a:extLst>
        </xdr:cNvPr>
        <xdr:cNvSpPr>
          <a:spLocks noChangeShapeType="1"/>
        </xdr:cNvSpPr>
      </xdr:nvSpPr>
      <xdr:spPr bwMode="auto">
        <a:xfrm>
          <a:off x="88275" y="9761380"/>
          <a:ext cx="5642115"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F22"/>
  <sheetViews>
    <sheetView zoomScale="180" zoomScaleNormal="180" workbookViewId="0">
      <selection activeCell="A4" sqref="A4:B4"/>
    </sheetView>
  </sheetViews>
  <sheetFormatPr baseColWidth="10" defaultRowHeight="12.75"/>
  <cols>
    <col min="1" max="2" width="17.85546875" style="2" customWidth="1"/>
    <col min="3" max="3" width="19.5703125" style="2" customWidth="1"/>
    <col min="4" max="5" width="17.85546875" style="2" customWidth="1"/>
    <col min="6" max="6" width="12.42578125" style="2" bestFit="1" customWidth="1"/>
    <col min="7" max="16384" width="11.42578125" style="2"/>
  </cols>
  <sheetData>
    <row r="1" spans="1:6" ht="33" customHeight="1">
      <c r="A1" s="181" t="s">
        <v>87</v>
      </c>
      <c r="B1" s="181"/>
      <c r="C1" s="181"/>
      <c r="D1" s="181"/>
      <c r="E1" s="181"/>
    </row>
    <row r="2" spans="1:6">
      <c r="A2" s="182" t="s">
        <v>88</v>
      </c>
      <c r="B2" s="182"/>
      <c r="C2" s="182"/>
      <c r="D2" s="182"/>
      <c r="E2" s="182"/>
    </row>
    <row r="3" spans="1:6" ht="12.75" customHeight="1">
      <c r="A3" s="189" t="s">
        <v>84</v>
      </c>
      <c r="B3" s="189"/>
      <c r="C3" s="56"/>
      <c r="D3" s="186" t="s">
        <v>98</v>
      </c>
      <c r="E3" s="186"/>
      <c r="F3" s="67"/>
    </row>
    <row r="4" spans="1:6" ht="12.75" customHeight="1">
      <c r="A4" s="187" t="s">
        <v>100</v>
      </c>
      <c r="B4" s="187"/>
      <c r="C4" s="56"/>
      <c r="D4" s="186"/>
      <c r="E4" s="186"/>
      <c r="F4" s="67"/>
    </row>
    <row r="5" spans="1:6" ht="12.75" customHeight="1">
      <c r="A5" s="106"/>
      <c r="C5" s="56"/>
      <c r="D5" s="186"/>
      <c r="E5" s="186"/>
      <c r="F5" s="67"/>
    </row>
    <row r="6" spans="1:6">
      <c r="A6" s="189" t="s">
        <v>80</v>
      </c>
      <c r="B6" s="189"/>
      <c r="C6" s="56"/>
      <c r="D6" s="186"/>
      <c r="E6" s="186"/>
      <c r="F6" s="67"/>
    </row>
    <row r="7" spans="1:6" ht="12.75" customHeight="1">
      <c r="A7" s="188"/>
      <c r="B7" s="188"/>
      <c r="C7" s="56"/>
      <c r="D7" s="186"/>
      <c r="E7" s="186"/>
    </row>
    <row r="8" spans="1:6" ht="12.75" customHeight="1">
      <c r="A8" s="49"/>
      <c r="B8" s="49"/>
      <c r="C8" s="56"/>
      <c r="D8" s="186"/>
      <c r="E8" s="186"/>
    </row>
    <row r="9" spans="1:6" ht="12.75" customHeight="1">
      <c r="A9" s="189" t="s">
        <v>86</v>
      </c>
      <c r="B9" s="189"/>
      <c r="C9" s="56"/>
      <c r="D9" s="186"/>
      <c r="E9" s="186"/>
    </row>
    <row r="10" spans="1:6">
      <c r="A10" s="191"/>
      <c r="B10" s="191"/>
      <c r="C10" s="56"/>
      <c r="D10" s="186"/>
      <c r="E10" s="186"/>
    </row>
    <row r="11" spans="1:6">
      <c r="A11" s="107"/>
      <c r="C11" s="56"/>
      <c r="D11" s="186"/>
      <c r="E11" s="186"/>
    </row>
    <row r="12" spans="1:6">
      <c r="A12" s="190" t="s">
        <v>85</v>
      </c>
      <c r="B12" s="190"/>
      <c r="C12" s="57"/>
      <c r="D12" s="186"/>
      <c r="E12" s="186"/>
    </row>
    <row r="13" spans="1:6">
      <c r="A13" s="174"/>
      <c r="B13" s="175"/>
      <c r="C13" s="56"/>
      <c r="D13" s="186"/>
      <c r="E13" s="186"/>
    </row>
    <row r="14" spans="1:6">
      <c r="C14" s="56"/>
      <c r="D14" s="186"/>
      <c r="E14" s="186"/>
    </row>
    <row r="15" spans="1:6">
      <c r="C15" s="56"/>
      <c r="D15" s="186"/>
      <c r="E15" s="186"/>
    </row>
    <row r="16" spans="1:6">
      <c r="C16" s="56"/>
      <c r="D16" s="186"/>
      <c r="E16" s="186"/>
    </row>
    <row r="18" spans="1:5" ht="15.75">
      <c r="A18" s="184" t="s">
        <v>95</v>
      </c>
      <c r="B18" s="184"/>
      <c r="C18" s="184"/>
      <c r="D18" s="184"/>
      <c r="E18" s="184"/>
    </row>
    <row r="19" spans="1:5">
      <c r="A19" s="185" t="s">
        <v>96</v>
      </c>
      <c r="B19" s="185"/>
      <c r="C19" s="185"/>
      <c r="D19" s="185"/>
      <c r="E19" s="185"/>
    </row>
    <row r="20" spans="1:5" ht="13.5">
      <c r="A20" s="183" t="s">
        <v>89</v>
      </c>
      <c r="B20" s="183"/>
      <c r="C20" s="183"/>
      <c r="D20" s="183"/>
      <c r="E20" s="183"/>
    </row>
    <row r="22" spans="1:5">
      <c r="B22" s="169"/>
      <c r="C22" s="169"/>
      <c r="D22" s="169"/>
    </row>
  </sheetData>
  <sheetProtection algorithmName="SHA-512" hashValue="VWZx425H30OAPeIBKUI9GcTM95Bqctsd7OqMpBtWEWgGa8nOftw2dUjYoc7cHfVAmGE1CCMncmKVSq/GAHF+yg==" saltValue="/LfYg+cKIGwKGxcGjtTbeA==" spinCount="100000" sheet="1" scenarios="1" selectLockedCells="1"/>
  <mergeCells count="13">
    <mergeCell ref="A1:E1"/>
    <mergeCell ref="A2:E2"/>
    <mergeCell ref="A20:E20"/>
    <mergeCell ref="A18:E18"/>
    <mergeCell ref="A19:E19"/>
    <mergeCell ref="D3:E16"/>
    <mergeCell ref="A4:B4"/>
    <mergeCell ref="A7:B7"/>
    <mergeCell ref="A3:B3"/>
    <mergeCell ref="A6:B6"/>
    <mergeCell ref="A9:B9"/>
    <mergeCell ref="A12:B12"/>
    <mergeCell ref="A10:B10"/>
  </mergeCells>
  <printOptions horizontalCentered="1"/>
  <pageMargins left="0.19685039370078741" right="0.19685039370078741" top="0.98425196850393704" bottom="0.9842519685039370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6" r:id="rId4" name="Button 18">
              <controlPr defaultSize="0" print="0" autoFill="0" autoPict="0" macro="[0]!LOGO">
                <anchor moveWithCells="1" sizeWithCells="1">
                  <from>
                    <xdr:col>2</xdr:col>
                    <xdr:colOff>57150</xdr:colOff>
                    <xdr:row>8</xdr:row>
                    <xdr:rowOff>104775</xdr:rowOff>
                  </from>
                  <to>
                    <xdr:col>2</xdr:col>
                    <xdr:colOff>1247775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dimension ref="A1:F67"/>
  <sheetViews>
    <sheetView zoomScale="145" zoomScaleNormal="145" workbookViewId="0">
      <selection activeCell="F6" sqref="F6"/>
    </sheetView>
  </sheetViews>
  <sheetFormatPr baseColWidth="10" defaultRowHeight="12.75"/>
  <cols>
    <col min="1" max="1" width="8.140625" style="2" customWidth="1"/>
    <col min="2" max="2" width="49" style="2" customWidth="1"/>
    <col min="3" max="3" width="10" style="2" bestFit="1" customWidth="1"/>
    <col min="4" max="4" width="6.28515625" style="2" bestFit="1" customWidth="1"/>
    <col min="5" max="5" width="11.5703125" style="2" customWidth="1"/>
    <col min="6" max="6" width="16" style="2" bestFit="1" customWidth="1"/>
    <col min="7" max="16384" width="11.42578125" style="2"/>
  </cols>
  <sheetData>
    <row r="1" spans="1:6" ht="12.75" customHeight="1">
      <c r="B1" s="58"/>
    </row>
    <row r="2" spans="1:6" ht="12.75" customHeight="1">
      <c r="B2" s="58"/>
      <c r="C2" s="69" t="s">
        <v>92</v>
      </c>
    </row>
    <row r="3" spans="1:6">
      <c r="B3" s="58"/>
      <c r="C3" s="69" t="s">
        <v>93</v>
      </c>
    </row>
    <row r="4" spans="1:6">
      <c r="B4" s="58"/>
    </row>
    <row r="5" spans="1:6">
      <c r="B5" s="58"/>
    </row>
    <row r="6" spans="1:6" ht="15.75">
      <c r="B6" s="68" t="s">
        <v>91</v>
      </c>
      <c r="E6" s="66" t="str">
        <f>DATA!$A$4</f>
        <v>A  le,</v>
      </c>
      <c r="F6" s="32"/>
    </row>
    <row r="7" spans="1:6">
      <c r="A7" s="42"/>
      <c r="B7" s="36" t="s">
        <v>16</v>
      </c>
      <c r="C7" s="6"/>
      <c r="E7" s="3"/>
      <c r="F7" s="44"/>
    </row>
    <row r="8" spans="1:6">
      <c r="A8" s="6"/>
      <c r="B8" s="35"/>
      <c r="C8" s="43" t="s">
        <v>17</v>
      </c>
      <c r="D8" s="4"/>
    </row>
    <row r="9" spans="1:6">
      <c r="B9" s="67"/>
      <c r="D9" s="201"/>
      <c r="E9" s="202"/>
      <c r="F9" s="202"/>
    </row>
    <row r="10" spans="1:6" ht="12.75" customHeight="1" thickBot="1">
      <c r="A10" s="39"/>
      <c r="B10" s="38" t="s">
        <v>18</v>
      </c>
      <c r="D10" s="203"/>
      <c r="E10" s="204"/>
      <c r="F10" s="204"/>
    </row>
    <row r="11" spans="1:6">
      <c r="B11" s="46"/>
      <c r="C11" s="37"/>
      <c r="D11" s="211"/>
      <c r="E11" s="212"/>
      <c r="F11" s="212"/>
    </row>
    <row r="12" spans="1:6" ht="13.5" thickBot="1">
      <c r="A12" s="6"/>
      <c r="B12" s="40" t="s">
        <v>19</v>
      </c>
      <c r="C12" s="33"/>
    </row>
    <row r="13" spans="1:6">
      <c r="B13" s="41"/>
      <c r="C13" s="45"/>
      <c r="D13" s="6"/>
      <c r="E13" s="36"/>
    </row>
    <row r="14" spans="1:6" ht="6.95" customHeight="1" thickBot="1">
      <c r="B14" s="34"/>
      <c r="D14" s="34"/>
      <c r="E14" s="34"/>
    </row>
    <row r="15" spans="1:6" ht="21" thickBot="1">
      <c r="B15" s="208" t="s">
        <v>10</v>
      </c>
      <c r="C15" s="208"/>
      <c r="D15" s="208"/>
      <c r="E15" s="208"/>
      <c r="F15" s="208"/>
    </row>
    <row r="16" spans="1:6" ht="6.95" customHeight="1" thickBot="1">
      <c r="B16" s="5"/>
      <c r="C16" s="6"/>
    </row>
    <row r="17" spans="2:6" ht="15.75" thickBot="1">
      <c r="B17" s="7" t="s">
        <v>12</v>
      </c>
      <c r="C17" s="206" t="s">
        <v>11</v>
      </c>
      <c r="D17" s="207"/>
      <c r="E17" s="29"/>
      <c r="F17" s="8"/>
    </row>
    <row r="18" spans="2:6">
      <c r="B18" s="209"/>
      <c r="C18" s="209"/>
      <c r="D18" s="209"/>
      <c r="E18" s="209"/>
      <c r="F18" s="209"/>
    </row>
    <row r="19" spans="2:6">
      <c r="B19" s="210"/>
      <c r="C19" s="210"/>
      <c r="D19" s="210"/>
      <c r="E19" s="210"/>
      <c r="F19" s="210"/>
    </row>
    <row r="20" spans="2:6">
      <c r="B20" s="210"/>
      <c r="C20" s="210"/>
      <c r="D20" s="210"/>
      <c r="E20" s="210"/>
      <c r="F20" s="210"/>
    </row>
    <row r="21" spans="2:6" ht="13.5" thickBot="1">
      <c r="B21" s="205"/>
      <c r="C21" s="205"/>
      <c r="D21" s="205"/>
      <c r="E21" s="205"/>
      <c r="F21" s="205"/>
    </row>
    <row r="22" spans="2:6">
      <c r="B22" s="9" t="s">
        <v>0</v>
      </c>
      <c r="C22" s="9" t="s">
        <v>1</v>
      </c>
      <c r="D22" s="147" t="s">
        <v>2</v>
      </c>
      <c r="E22" s="147" t="s">
        <v>3</v>
      </c>
      <c r="F22" s="9" t="s">
        <v>4</v>
      </c>
    </row>
    <row r="23" spans="2:6">
      <c r="B23" s="130"/>
      <c r="C23" s="126"/>
      <c r="D23" s="131"/>
      <c r="E23" s="132"/>
      <c r="F23" s="10" t="str">
        <f>IF(C23="","",IF(E23="","",ROUND(C23*E23,2)))</f>
        <v/>
      </c>
    </row>
    <row r="24" spans="2:6">
      <c r="B24" s="133"/>
      <c r="C24" s="127"/>
      <c r="D24" s="134"/>
      <c r="E24" s="135"/>
      <c r="F24" s="11" t="str">
        <f>IF(C24="","",IF(E24="","",ROUND(C24*E24,2)))</f>
        <v/>
      </c>
    </row>
    <row r="25" spans="2:6">
      <c r="B25" s="136"/>
      <c r="C25" s="126"/>
      <c r="D25" s="131"/>
      <c r="E25" s="132"/>
      <c r="F25" s="11" t="str">
        <f t="shared" ref="F25:F47" si="0">IF(C25="","",IF(E25="","",ROUND(C25*E25,2)))</f>
        <v/>
      </c>
    </row>
    <row r="26" spans="2:6">
      <c r="B26" s="133"/>
      <c r="C26" s="127"/>
      <c r="D26" s="134"/>
      <c r="E26" s="135"/>
      <c r="F26" s="11" t="str">
        <f t="shared" si="0"/>
        <v/>
      </c>
    </row>
    <row r="27" spans="2:6">
      <c r="B27" s="137"/>
      <c r="C27" s="128"/>
      <c r="D27" s="138"/>
      <c r="E27" s="139"/>
      <c r="F27" s="11" t="str">
        <f t="shared" si="0"/>
        <v/>
      </c>
    </row>
    <row r="28" spans="2:6">
      <c r="B28" s="140"/>
      <c r="C28" s="129"/>
      <c r="D28" s="141"/>
      <c r="E28" s="142"/>
      <c r="F28" s="11" t="str">
        <f t="shared" si="0"/>
        <v/>
      </c>
    </row>
    <row r="29" spans="2:6">
      <c r="B29" s="137"/>
      <c r="C29" s="128"/>
      <c r="D29" s="138"/>
      <c r="E29" s="139"/>
      <c r="F29" s="11" t="str">
        <f t="shared" si="0"/>
        <v/>
      </c>
    </row>
    <row r="30" spans="2:6">
      <c r="B30" s="140"/>
      <c r="C30" s="129"/>
      <c r="D30" s="141"/>
      <c r="E30" s="142"/>
      <c r="F30" s="11" t="str">
        <f t="shared" si="0"/>
        <v/>
      </c>
    </row>
    <row r="31" spans="2:6">
      <c r="B31" s="137"/>
      <c r="C31" s="128"/>
      <c r="D31" s="138"/>
      <c r="E31" s="139"/>
      <c r="F31" s="11" t="str">
        <f t="shared" si="0"/>
        <v/>
      </c>
    </row>
    <row r="32" spans="2:6">
      <c r="B32" s="140"/>
      <c r="C32" s="129"/>
      <c r="D32" s="141"/>
      <c r="E32" s="142"/>
      <c r="F32" s="11" t="str">
        <f t="shared" si="0"/>
        <v/>
      </c>
    </row>
    <row r="33" spans="2:6">
      <c r="B33" s="137"/>
      <c r="C33" s="128"/>
      <c r="D33" s="138"/>
      <c r="E33" s="139"/>
      <c r="F33" s="11" t="str">
        <f t="shared" si="0"/>
        <v/>
      </c>
    </row>
    <row r="34" spans="2:6">
      <c r="B34" s="140"/>
      <c r="C34" s="129"/>
      <c r="D34" s="141"/>
      <c r="E34" s="142"/>
      <c r="F34" s="11" t="str">
        <f t="shared" si="0"/>
        <v/>
      </c>
    </row>
    <row r="35" spans="2:6">
      <c r="B35" s="137"/>
      <c r="C35" s="128"/>
      <c r="D35" s="138"/>
      <c r="E35" s="139"/>
      <c r="F35" s="11" t="str">
        <f t="shared" si="0"/>
        <v/>
      </c>
    </row>
    <row r="36" spans="2:6">
      <c r="B36" s="140"/>
      <c r="C36" s="129"/>
      <c r="D36" s="141"/>
      <c r="E36" s="142"/>
      <c r="F36" s="11" t="str">
        <f t="shared" si="0"/>
        <v/>
      </c>
    </row>
    <row r="37" spans="2:6">
      <c r="B37" s="144"/>
      <c r="C37" s="128"/>
      <c r="D37" s="138"/>
      <c r="E37" s="139"/>
      <c r="F37" s="11" t="str">
        <f t="shared" si="0"/>
        <v/>
      </c>
    </row>
    <row r="38" spans="2:6">
      <c r="B38" s="140"/>
      <c r="C38" s="129"/>
      <c r="D38" s="141"/>
      <c r="E38" s="142"/>
      <c r="F38" s="11" t="str">
        <f t="shared" si="0"/>
        <v/>
      </c>
    </row>
    <row r="39" spans="2:6">
      <c r="B39" s="137"/>
      <c r="C39" s="128"/>
      <c r="D39" s="138"/>
      <c r="E39" s="139"/>
      <c r="F39" s="11" t="str">
        <f t="shared" si="0"/>
        <v/>
      </c>
    </row>
    <row r="40" spans="2:6">
      <c r="B40" s="140"/>
      <c r="C40" s="129"/>
      <c r="D40" s="141"/>
      <c r="E40" s="142"/>
      <c r="F40" s="11" t="str">
        <f t="shared" si="0"/>
        <v/>
      </c>
    </row>
    <row r="41" spans="2:6">
      <c r="B41" s="137"/>
      <c r="C41" s="128"/>
      <c r="D41" s="138"/>
      <c r="E41" s="139"/>
      <c r="F41" s="11" t="str">
        <f t="shared" si="0"/>
        <v/>
      </c>
    </row>
    <row r="42" spans="2:6">
      <c r="B42" s="140"/>
      <c r="C42" s="129"/>
      <c r="D42" s="141"/>
      <c r="E42" s="142"/>
      <c r="F42" s="11" t="str">
        <f t="shared" si="0"/>
        <v/>
      </c>
    </row>
    <row r="43" spans="2:6">
      <c r="B43" s="137"/>
      <c r="C43" s="128"/>
      <c r="D43" s="138"/>
      <c r="E43" s="139"/>
      <c r="F43" s="11" t="str">
        <f t="shared" si="0"/>
        <v/>
      </c>
    </row>
    <row r="44" spans="2:6">
      <c r="B44" s="140"/>
      <c r="C44" s="129"/>
      <c r="D44" s="141"/>
      <c r="E44" s="142"/>
      <c r="F44" s="11" t="str">
        <f t="shared" si="0"/>
        <v/>
      </c>
    </row>
    <row r="45" spans="2:6">
      <c r="B45" s="137"/>
      <c r="C45" s="128"/>
      <c r="D45" s="138"/>
      <c r="E45" s="139"/>
      <c r="F45" s="11" t="str">
        <f t="shared" si="0"/>
        <v/>
      </c>
    </row>
    <row r="46" spans="2:6">
      <c r="B46" s="140"/>
      <c r="C46" s="129"/>
      <c r="D46" s="141"/>
      <c r="E46" s="142"/>
      <c r="F46" s="11" t="str">
        <f t="shared" si="0"/>
        <v/>
      </c>
    </row>
    <row r="47" spans="2:6">
      <c r="B47" s="143"/>
      <c r="C47" s="128"/>
      <c r="D47" s="138"/>
      <c r="E47" s="139"/>
      <c r="F47" s="11" t="str">
        <f t="shared" si="0"/>
        <v/>
      </c>
    </row>
    <row r="48" spans="2:6" ht="15" thickBot="1">
      <c r="B48" s="145"/>
      <c r="C48" s="13"/>
      <c r="D48" s="195" t="s">
        <v>5</v>
      </c>
      <c r="E48" s="196"/>
      <c r="F48" s="14" t="str">
        <f>IF(SUM(F23:F47)&gt;0,SUM(F23:F47),"")</f>
        <v/>
      </c>
    </row>
    <row r="49" spans="2:6" ht="12.75" customHeight="1" thickBot="1">
      <c r="B49" s="195" t="s">
        <v>6</v>
      </c>
      <c r="C49" s="195"/>
      <c r="D49" s="15"/>
      <c r="E49" s="30"/>
      <c r="F49" s="173" t="str">
        <f>IF(AND(E49&lt;&gt;"",F48&lt;&gt;""),ROUND(E49*F48,2),"")</f>
        <v/>
      </c>
    </row>
    <row r="50" spans="2:6">
      <c r="B50" s="16"/>
      <c r="C50" s="16"/>
      <c r="D50" s="197" t="s">
        <v>5</v>
      </c>
      <c r="E50" s="197"/>
      <c r="F50" s="17" t="str">
        <f>IF(F48&lt;&gt;"",SUM(F48:F49),"")</f>
        <v/>
      </c>
    </row>
    <row r="51" spans="2:6" ht="13.5" thickBot="1">
      <c r="B51" s="196" t="s">
        <v>7</v>
      </c>
      <c r="C51" s="196"/>
      <c r="D51" s="18" t="s">
        <v>8</v>
      </c>
      <c r="E51" s="19" t="s">
        <v>9</v>
      </c>
      <c r="F51" s="20"/>
    </row>
    <row r="52" spans="2:6">
      <c r="B52" s="13"/>
      <c r="C52" s="21"/>
      <c r="D52" s="31"/>
      <c r="E52" s="1" t="str">
        <f>IF(DATA!$A$10&gt;0,DATA!$A$10," ")</f>
        <v xml:space="preserve"> </v>
      </c>
      <c r="F52" s="22" t="str">
        <f>IF(DATA!$A$10="","",IF(D52="","",(E52*D52)))</f>
        <v/>
      </c>
    </row>
    <row r="53" spans="2:6" ht="16.5" customHeight="1">
      <c r="C53" s="199" t="s">
        <v>13</v>
      </c>
      <c r="D53" s="199"/>
      <c r="E53" s="199"/>
      <c r="F53" s="23" t="str">
        <f>IF(F50&lt;&gt;"",SUM(F50:F52),"")</f>
        <v/>
      </c>
    </row>
    <row r="54" spans="2:6" ht="15.75">
      <c r="B54" s="198" t="s">
        <v>14</v>
      </c>
      <c r="C54" s="198"/>
      <c r="D54" s="198"/>
      <c r="E54" s="198"/>
      <c r="F54" s="24" t="str">
        <f>IF(F53&lt;&gt;"",ROUNDUP(F53,-1),"")</f>
        <v/>
      </c>
    </row>
    <row r="55" spans="2:6">
      <c r="B55" s="12"/>
      <c r="D55" s="200" t="s">
        <v>15</v>
      </c>
      <c r="E55" s="200"/>
      <c r="F55" s="25" t="str">
        <f>IF(F54="","",IF(E17="","",ROUNDUP((F54/E17),0)))</f>
        <v/>
      </c>
    </row>
    <row r="56" spans="2:6" ht="15">
      <c r="C56" s="26"/>
      <c r="D56" s="48" t="s">
        <v>80</v>
      </c>
      <c r="E56" s="27"/>
      <c r="F56" s="26"/>
    </row>
    <row r="59" spans="2:6" ht="15">
      <c r="D59" s="48" t="str">
        <f>IF(DATA!$A$7&lt;&gt;"",DATA!$A$7,"")</f>
        <v/>
      </c>
      <c r="E59" s="28"/>
    </row>
    <row r="60" spans="2:6" ht="6.75" customHeight="1"/>
    <row r="61" spans="2:6" ht="15.75">
      <c r="B61" s="192" t="str">
        <f>DATA!A18</f>
        <v>Établissement Public Local d’Enseignement Professionnel «LEONARD DE VINCI»</v>
      </c>
      <c r="C61" s="192"/>
      <c r="D61" s="192"/>
      <c r="E61" s="192"/>
      <c r="F61" s="192"/>
    </row>
    <row r="62" spans="2:6">
      <c r="B62" s="194" t="str">
        <f>DATA!A19</f>
        <v>25, Avenue des Platanes – B.P. 75 450 – 33 950 ARES CEDEX</v>
      </c>
      <c r="C62" s="194"/>
      <c r="D62" s="194"/>
      <c r="E62" s="194"/>
      <c r="F62" s="194"/>
    </row>
    <row r="63" spans="2:6" ht="13.5">
      <c r="B63" s="193" t="str">
        <f>DATA!A20</f>
        <v>Tél : 05.25.32.55.88  -  Fax : 05.65.77.85.90  -  Courriel : 033045888e@ac-toulouse.fr</v>
      </c>
      <c r="C63" s="193"/>
      <c r="D63" s="193"/>
      <c r="E63" s="193"/>
      <c r="F63" s="193"/>
    </row>
    <row r="65" spans="2:3">
      <c r="B65" s="67"/>
      <c r="C65" s="178"/>
    </row>
    <row r="66" spans="2:3">
      <c r="B66" s="67"/>
    </row>
    <row r="67" spans="2:3">
      <c r="B67" s="179"/>
    </row>
  </sheetData>
  <sheetProtection algorithmName="SHA-512" hashValue="htK67Z/O9w3copTnEfR4tD0EYpYp1eS5+mM0I2DIibZ1AzImZ0q1cL+YWDRRs+8YlZtTYKHxqnuNdeJzcz0Zvw==" saltValue="vK+UvXrpcE+P2JrzKi8pDQ==" spinCount="100000" sheet="1" scenarios="1" selectLockedCells="1"/>
  <customSheetViews>
    <customSheetView guid="{12662B43-E3B0-4CE1-A6C6-ECDCC72A90AF}" scale="205">
      <selection activeCell="B9" sqref="B9"/>
      <pageMargins left="0" right="0" top="0" bottom="0" header="0" footer="0"/>
      <pageSetup paperSize="9" orientation="portrait" horizontalDpi="300" verticalDpi="300" r:id="rId1"/>
      <headerFooter alignWithMargins="0"/>
    </customSheetView>
  </customSheetViews>
  <mergeCells count="19">
    <mergeCell ref="D9:F9"/>
    <mergeCell ref="D10:F10"/>
    <mergeCell ref="B21:F21"/>
    <mergeCell ref="C17:D17"/>
    <mergeCell ref="B15:F15"/>
    <mergeCell ref="B18:F18"/>
    <mergeCell ref="B19:F19"/>
    <mergeCell ref="B20:F20"/>
    <mergeCell ref="D11:F11"/>
    <mergeCell ref="B61:F61"/>
    <mergeCell ref="B63:F63"/>
    <mergeCell ref="B62:F62"/>
    <mergeCell ref="D48:E48"/>
    <mergeCell ref="D50:E50"/>
    <mergeCell ref="B49:C49"/>
    <mergeCell ref="B51:C51"/>
    <mergeCell ref="B54:E54"/>
    <mergeCell ref="C53:E53"/>
    <mergeCell ref="D55:E55"/>
  </mergeCells>
  <phoneticPr fontId="2" type="noConversion"/>
  <pageMargins left="0" right="0" top="0" bottom="0" header="0" footer="0"/>
  <pageSetup paperSize="9" orientation="portrait" horizontalDpi="300" verticalDpi="300" r:id="rId2"/>
  <headerFooter alignWithMargins="0"/>
  <ignoredErrors>
    <ignoredError sqref="F49:F50 F53:F54 E6 B61:F63"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G106"/>
  <sheetViews>
    <sheetView zoomScale="205" zoomScaleNormal="205" workbookViewId="0">
      <selection activeCell="B17" sqref="B17:F17"/>
    </sheetView>
  </sheetViews>
  <sheetFormatPr baseColWidth="10" defaultRowHeight="12.75"/>
  <cols>
    <col min="1" max="5" width="11.42578125" style="2"/>
    <col min="6" max="6" width="10.42578125" style="2" customWidth="1"/>
    <col min="7" max="7" width="20.140625" style="2" customWidth="1"/>
    <col min="8" max="16384" width="11.42578125" style="2"/>
  </cols>
  <sheetData>
    <row r="1" spans="1:7">
      <c r="A1" s="58"/>
      <c r="B1" s="58"/>
    </row>
    <row r="2" spans="1:7" ht="16.5">
      <c r="A2" s="58"/>
      <c r="B2" s="58"/>
      <c r="E2" s="75" t="s">
        <v>92</v>
      </c>
    </row>
    <row r="3" spans="1:7">
      <c r="A3" s="70"/>
      <c r="B3" s="58"/>
      <c r="E3" s="76" t="s">
        <v>93</v>
      </c>
    </row>
    <row r="4" spans="1:7">
      <c r="A4" s="58"/>
      <c r="B4" s="58"/>
    </row>
    <row r="5" spans="1:7">
      <c r="A5" s="58"/>
      <c r="B5" s="58"/>
    </row>
    <row r="7" spans="1:7" ht="14.25">
      <c r="A7" s="114" t="str">
        <f>IF(DATA!$A$13&lt;&gt;"",DATA!$A$13,"")</f>
        <v/>
      </c>
      <c r="E7" s="50" t="str">
        <f>DATA!$A$4</f>
        <v>A  le,</v>
      </c>
      <c r="F7" s="232" t="str">
        <f>IF(DEVIS!$F$6&lt;&gt;"",DEVIS!$F$6,"")</f>
        <v/>
      </c>
      <c r="G7" s="232"/>
    </row>
    <row r="9" spans="1:7" ht="14.25">
      <c r="D9" s="115" t="s">
        <v>49</v>
      </c>
    </row>
    <row r="10" spans="1:7" ht="14.25">
      <c r="D10" s="85"/>
      <c r="E10" s="233" t="str">
        <f>IF(DEVIS!$D$9&lt;&gt;"",DEVIS!$D$9,"")</f>
        <v/>
      </c>
      <c r="F10" s="233"/>
      <c r="G10" s="233"/>
    </row>
    <row r="11" spans="1:7" ht="14.25">
      <c r="D11" s="85"/>
      <c r="E11" s="233" t="str">
        <f>IF(DEVIS!$D$10&gt;"",DEVIS!$D$10,"")</f>
        <v/>
      </c>
      <c r="F11" s="233"/>
      <c r="G11" s="233"/>
    </row>
    <row r="12" spans="1:7" ht="14.25">
      <c r="D12" s="85"/>
      <c r="E12" s="233" t="str">
        <f>IF(DEVIS!$D$11&gt;"",DEVIS!$D$11,"")</f>
        <v/>
      </c>
      <c r="F12" s="233"/>
      <c r="G12" s="233"/>
    </row>
    <row r="13" spans="1:7" ht="12.75" customHeight="1"/>
    <row r="14" spans="1:7" ht="25.5">
      <c r="A14" s="234" t="s">
        <v>10</v>
      </c>
      <c r="B14" s="234"/>
      <c r="C14" s="234"/>
      <c r="D14" s="234"/>
      <c r="E14" s="234"/>
      <c r="F14" s="234"/>
      <c r="G14" s="234"/>
    </row>
    <row r="15" spans="1:7" ht="8.1" customHeight="1">
      <c r="A15" s="82"/>
      <c r="B15" s="82"/>
      <c r="C15" s="82"/>
      <c r="D15" s="82"/>
      <c r="E15" s="82"/>
      <c r="F15" s="82"/>
      <c r="G15" s="82"/>
    </row>
    <row r="16" spans="1:7" ht="15">
      <c r="A16" s="83" t="s">
        <v>50</v>
      </c>
      <c r="B16" s="231" t="str">
        <f>IF(DEVIS!$B$11&gt;"",DEVIS!$B$11,"")</f>
        <v/>
      </c>
      <c r="C16" s="231"/>
      <c r="D16" s="231"/>
      <c r="E16" s="231"/>
      <c r="F16" s="231"/>
    </row>
    <row r="17" spans="1:7" ht="14.25">
      <c r="A17" s="84" t="s">
        <v>67</v>
      </c>
      <c r="B17" s="235" t="s">
        <v>94</v>
      </c>
      <c r="C17" s="235"/>
      <c r="D17" s="235"/>
      <c r="E17" s="235"/>
      <c r="F17" s="235"/>
    </row>
    <row r="18" spans="1:7" ht="8.1" customHeight="1">
      <c r="A18" s="28"/>
      <c r="B18" s="79"/>
    </row>
    <row r="19" spans="1:7">
      <c r="A19" s="80" t="s">
        <v>51</v>
      </c>
    </row>
    <row r="20" spans="1:7" ht="9.9499999999999993" customHeight="1">
      <c r="A20" s="81"/>
    </row>
    <row r="21" spans="1:7" ht="15.75">
      <c r="A21" s="238" t="s">
        <v>52</v>
      </c>
      <c r="B21" s="238"/>
      <c r="C21" s="238"/>
      <c r="D21" s="238"/>
      <c r="E21" s="238"/>
      <c r="F21" s="238"/>
      <c r="G21" s="238"/>
    </row>
    <row r="22" spans="1:7">
      <c r="A22" s="51" t="str">
        <f>IF(DEVIS!$B$18&lt;&gt;"",DEVIS!$B$18,"")</f>
        <v/>
      </c>
      <c r="B22" s="51"/>
      <c r="C22" s="51"/>
      <c r="D22" s="51"/>
      <c r="E22" s="51"/>
      <c r="F22" s="52"/>
      <c r="G22" s="52"/>
    </row>
    <row r="23" spans="1:7">
      <c r="A23" s="51"/>
      <c r="B23" s="51" t="str">
        <f>IF(DEVIS!$B$19&lt;&gt;"",DEVIS!$B$19,"")</f>
        <v/>
      </c>
      <c r="C23" s="51"/>
      <c r="D23" s="51"/>
      <c r="E23" s="51"/>
      <c r="F23" s="52"/>
      <c r="G23" s="52"/>
    </row>
    <row r="24" spans="1:7">
      <c r="A24" s="51"/>
      <c r="B24" s="51" t="str">
        <f>IF(DEVIS!$B$20&lt;&gt;"",DEVIS!$B$20,"")</f>
        <v/>
      </c>
      <c r="C24" s="51"/>
      <c r="D24" s="51"/>
      <c r="E24" s="51"/>
      <c r="F24" s="52"/>
      <c r="G24" s="52"/>
    </row>
    <row r="25" spans="1:7">
      <c r="A25" s="51"/>
      <c r="B25" s="51" t="str">
        <f>IF(DEVIS!$B$21&lt;&gt;"",DEVIS!$B$21,"")</f>
        <v/>
      </c>
      <c r="C25" s="51"/>
      <c r="D25" s="51"/>
      <c r="E25" s="51"/>
      <c r="F25" s="52"/>
      <c r="G25" s="52"/>
    </row>
    <row r="26" spans="1:7">
      <c r="A26" s="51"/>
      <c r="B26" s="51"/>
      <c r="C26" s="51"/>
      <c r="D26" s="51"/>
      <c r="E26" s="51"/>
      <c r="F26" s="52"/>
      <c r="G26" s="52"/>
    </row>
    <row r="27" spans="1:7">
      <c r="A27" s="52"/>
      <c r="B27" s="52"/>
      <c r="C27" s="52"/>
      <c r="D27" s="52"/>
      <c r="E27" s="52"/>
      <c r="F27" s="52"/>
      <c r="G27" s="52"/>
    </row>
    <row r="28" spans="1:7">
      <c r="A28" s="52"/>
      <c r="B28" s="52"/>
      <c r="C28" s="52"/>
      <c r="D28" s="52"/>
      <c r="E28" s="52"/>
      <c r="F28" s="52"/>
      <c r="G28" s="52"/>
    </row>
    <row r="29" spans="1:7">
      <c r="A29" s="52"/>
      <c r="B29" s="52"/>
      <c r="C29" s="52"/>
      <c r="D29" s="52"/>
      <c r="E29" s="52"/>
      <c r="F29" s="52"/>
      <c r="G29" s="52"/>
    </row>
    <row r="30" spans="1:7" s="87" customFormat="1" ht="8.1" customHeight="1">
      <c r="A30" s="111"/>
      <c r="B30" s="111"/>
      <c r="C30" s="111"/>
      <c r="D30" s="111"/>
      <c r="E30" s="111"/>
      <c r="F30" s="111"/>
      <c r="G30" s="111"/>
    </row>
    <row r="31" spans="1:7" ht="24.75" customHeight="1">
      <c r="A31" s="224" t="s">
        <v>54</v>
      </c>
      <c r="B31" s="224"/>
      <c r="C31" s="224"/>
      <c r="D31" s="224"/>
      <c r="E31" s="224"/>
      <c r="F31" s="224"/>
      <c r="G31" s="224"/>
    </row>
    <row r="32" spans="1:7" ht="5.0999999999999996" customHeight="1"/>
    <row r="33" spans="1:7" ht="15.75">
      <c r="C33" s="222" t="str">
        <f>IF(DEVIS!$F$54=0,"",DEVIS!$F$54)</f>
        <v/>
      </c>
      <c r="D33" s="222"/>
      <c r="E33" s="78" t="s">
        <v>79</v>
      </c>
    </row>
    <row r="34" spans="1:7" ht="5.0999999999999996" customHeight="1"/>
    <row r="35" spans="1:7" ht="51" customHeight="1">
      <c r="A35" s="236" t="s">
        <v>53</v>
      </c>
      <c r="B35" s="236"/>
      <c r="C35" s="236"/>
      <c r="D35" s="236"/>
      <c r="E35" s="236"/>
      <c r="F35" s="236"/>
      <c r="G35" s="236"/>
    </row>
    <row r="36" spans="1:7" ht="9.9499999999999993" customHeight="1">
      <c r="A36" s="58"/>
      <c r="B36" s="58"/>
      <c r="C36" s="58"/>
      <c r="D36" s="58"/>
      <c r="E36" s="58"/>
      <c r="F36" s="58"/>
      <c r="G36" s="58"/>
    </row>
    <row r="37" spans="1:7" ht="27" customHeight="1">
      <c r="A37" s="224" t="s">
        <v>55</v>
      </c>
      <c r="B37" s="224"/>
      <c r="C37" s="224"/>
      <c r="D37" s="224"/>
      <c r="E37" s="224"/>
      <c r="F37" s="224"/>
      <c r="G37" s="224"/>
    </row>
    <row r="38" spans="1:7" ht="9.9499999999999993" customHeight="1">
      <c r="A38" s="58"/>
      <c r="B38" s="58"/>
      <c r="C38" s="58"/>
      <c r="D38" s="58"/>
      <c r="E38" s="58"/>
      <c r="F38" s="58"/>
      <c r="G38" s="58"/>
    </row>
    <row r="39" spans="1:7">
      <c r="A39" s="71" t="s">
        <v>65</v>
      </c>
      <c r="B39" s="58"/>
      <c r="C39" s="58"/>
      <c r="D39" s="58"/>
      <c r="E39" s="58"/>
      <c r="F39" s="58"/>
      <c r="G39" s="58"/>
    </row>
    <row r="40" spans="1:7" ht="9.9499999999999993" customHeight="1">
      <c r="A40" s="71"/>
      <c r="B40" s="58"/>
      <c r="C40" s="58"/>
      <c r="D40" s="58"/>
      <c r="E40" s="58"/>
      <c r="F40" s="58"/>
      <c r="G40" s="58"/>
    </row>
    <row r="41" spans="1:7">
      <c r="A41" s="71" t="s">
        <v>66</v>
      </c>
      <c r="B41" s="58"/>
      <c r="C41" s="58"/>
      <c r="D41" s="58"/>
      <c r="E41" s="58"/>
      <c r="F41" s="58"/>
      <c r="G41" s="58"/>
    </row>
    <row r="42" spans="1:7">
      <c r="A42" s="71"/>
      <c r="B42" s="58"/>
      <c r="C42" s="58"/>
      <c r="D42" s="58"/>
      <c r="E42" s="58"/>
      <c r="F42" s="58"/>
      <c r="G42" s="58"/>
    </row>
    <row r="43" spans="1:7">
      <c r="A43" s="71"/>
      <c r="B43" s="58"/>
      <c r="C43" s="58"/>
      <c r="D43" s="58"/>
      <c r="E43" s="58"/>
      <c r="F43" s="58"/>
      <c r="G43" s="58"/>
    </row>
    <row r="44" spans="1:7">
      <c r="A44" s="71"/>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F47" s="77" t="str">
        <f>IF(DATA!$A$13&lt;&gt;"",DATA!$A$13,"")</f>
        <v/>
      </c>
    </row>
    <row r="49" spans="1:7" ht="12.75" customHeight="1"/>
    <row r="51" spans="1:7">
      <c r="F51" s="171" t="str">
        <f>IF(DATA!$B$13&lt;&gt;"",DATA!$B$13,"")</f>
        <v/>
      </c>
    </row>
    <row r="52" spans="1:7" ht="10.5" customHeight="1"/>
    <row r="53" spans="1:7" ht="12.75" customHeight="1"/>
    <row r="54" spans="1:7" ht="15.75" customHeight="1">
      <c r="A54" s="192" t="str">
        <f>DATA!A18</f>
        <v>Établissement Public Local d’Enseignement Professionnel «LEONARD DE VINCI»</v>
      </c>
      <c r="B54" s="192"/>
      <c r="C54" s="192"/>
      <c r="D54" s="192"/>
      <c r="E54" s="192"/>
      <c r="F54" s="192"/>
      <c r="G54" s="192"/>
    </row>
    <row r="55" spans="1:7" ht="16.5">
      <c r="A55" s="221" t="str">
        <f>DATA!A19</f>
        <v>25, Avenue des Platanes – B.P. 75 450 – 33 950 ARES CEDEX</v>
      </c>
      <c r="B55" s="221"/>
      <c r="C55" s="221"/>
      <c r="D55" s="221"/>
      <c r="E55" s="221"/>
      <c r="F55" s="221"/>
      <c r="G55" s="221"/>
    </row>
    <row r="56" spans="1:7" ht="16.5" customHeight="1">
      <c r="A56" s="213" t="str">
        <f>DATA!A20</f>
        <v>Tél : 05.25.32.55.88  -  Fax : 05.65.77.85.90  -  Courriel : 033045888e@ac-toulouse.fr</v>
      </c>
      <c r="B56" s="213"/>
      <c r="C56" s="213"/>
      <c r="D56" s="213"/>
      <c r="E56" s="213"/>
      <c r="F56" s="213"/>
      <c r="G56" s="213"/>
    </row>
    <row r="57" spans="1:7">
      <c r="A57" s="58"/>
      <c r="B57" s="58"/>
    </row>
    <row r="58" spans="1:7" ht="16.5">
      <c r="A58" s="58"/>
      <c r="B58" s="58"/>
      <c r="E58" s="75" t="s">
        <v>92</v>
      </c>
    </row>
    <row r="59" spans="1:7">
      <c r="A59" s="58"/>
      <c r="B59" s="58"/>
      <c r="E59" s="76" t="s">
        <v>93</v>
      </c>
    </row>
    <row r="60" spans="1:7" ht="12.75" customHeight="1">
      <c r="A60" s="58"/>
      <c r="B60" s="58"/>
    </row>
    <row r="61" spans="1:7" ht="12.75" customHeight="1">
      <c r="A61" s="58"/>
      <c r="B61" s="58"/>
    </row>
    <row r="62" spans="1:7" ht="12.75" customHeight="1"/>
    <row r="63" spans="1:7" ht="8.1" customHeight="1"/>
    <row r="64" spans="1:7" ht="20.25">
      <c r="A64" s="225" t="s">
        <v>68</v>
      </c>
      <c r="B64" s="225"/>
      <c r="C64" s="225"/>
      <c r="D64" s="225"/>
      <c r="E64" s="225"/>
      <c r="F64" s="225"/>
      <c r="G64" s="225"/>
    </row>
    <row r="65" spans="1:7" ht="8.1" customHeight="1">
      <c r="A65" s="79"/>
    </row>
    <row r="66" spans="1:7" ht="15.75">
      <c r="A66" s="223" t="s">
        <v>56</v>
      </c>
      <c r="B66" s="223"/>
      <c r="C66" s="223"/>
      <c r="D66" s="223"/>
      <c r="E66" s="223"/>
      <c r="F66" s="223"/>
      <c r="G66" s="223"/>
    </row>
    <row r="67" spans="1:7" ht="8.1" customHeight="1">
      <c r="A67" s="79"/>
    </row>
    <row r="68" spans="1:7" ht="16.5">
      <c r="A68" s="237" t="s">
        <v>81</v>
      </c>
      <c r="B68" s="237"/>
      <c r="C68" s="237"/>
      <c r="D68" s="237"/>
      <c r="E68" s="237"/>
      <c r="F68" s="237"/>
      <c r="G68" s="237"/>
    </row>
    <row r="69" spans="1:7" ht="48" customHeight="1">
      <c r="A69" s="214" t="s">
        <v>69</v>
      </c>
      <c r="B69" s="214"/>
      <c r="C69" s="214"/>
      <c r="D69" s="214"/>
      <c r="E69" s="214"/>
      <c r="F69" s="214"/>
      <c r="G69" s="214"/>
    </row>
    <row r="70" spans="1:7" ht="47.25" customHeight="1">
      <c r="A70" s="214" t="s">
        <v>82</v>
      </c>
      <c r="B70" s="214"/>
      <c r="C70" s="214"/>
      <c r="D70" s="214"/>
      <c r="E70" s="214"/>
      <c r="F70" s="214"/>
      <c r="G70" s="214"/>
    </row>
    <row r="71" spans="1:7" ht="12.75" customHeight="1">
      <c r="A71" s="214"/>
      <c r="B71" s="214"/>
      <c r="C71" s="214"/>
      <c r="D71" s="214"/>
      <c r="E71" s="214"/>
      <c r="F71" s="214"/>
      <c r="G71" s="214"/>
    </row>
    <row r="72" spans="1:7" ht="15.75">
      <c r="A72" s="223" t="s">
        <v>57</v>
      </c>
      <c r="B72" s="223"/>
      <c r="C72" s="223"/>
      <c r="D72" s="223"/>
      <c r="E72" s="223"/>
      <c r="F72" s="223"/>
      <c r="G72" s="223"/>
    </row>
    <row r="73" spans="1:7" ht="8.1" customHeight="1">
      <c r="A73" s="72"/>
      <c r="B73" s="58"/>
      <c r="C73" s="58"/>
      <c r="D73" s="58"/>
      <c r="E73" s="58"/>
      <c r="F73" s="58"/>
      <c r="G73" s="58"/>
    </row>
    <row r="74" spans="1:7" ht="14.25">
      <c r="A74" s="215" t="s">
        <v>58</v>
      </c>
      <c r="B74" s="215"/>
      <c r="C74" s="215"/>
      <c r="D74" s="215"/>
      <c r="E74" s="215"/>
      <c r="F74" s="215"/>
      <c r="G74" s="215"/>
    </row>
    <row r="75" spans="1:7" ht="8.1" customHeight="1">
      <c r="A75" s="72"/>
      <c r="B75" s="58"/>
      <c r="C75" s="58"/>
      <c r="D75" s="58"/>
      <c r="E75" s="58"/>
      <c r="F75" s="58"/>
      <c r="G75" s="58"/>
    </row>
    <row r="76" spans="1:7" ht="15" customHeight="1">
      <c r="A76" s="227" t="s">
        <v>70</v>
      </c>
      <c r="B76" s="227"/>
      <c r="C76" s="227"/>
      <c r="D76" s="227"/>
      <c r="E76" s="228"/>
      <c r="F76" s="229"/>
      <c r="G76" s="230"/>
    </row>
    <row r="77" spans="1:7" ht="15">
      <c r="A77" s="214" t="s">
        <v>72</v>
      </c>
      <c r="B77" s="214"/>
      <c r="C77" s="214"/>
      <c r="D77" s="214"/>
      <c r="E77" s="214"/>
      <c r="F77" s="214"/>
      <c r="G77" s="214"/>
    </row>
    <row r="78" spans="1:7" ht="30" customHeight="1">
      <c r="A78" s="214" t="s">
        <v>71</v>
      </c>
      <c r="B78" s="214"/>
      <c r="C78" s="214"/>
      <c r="D78" s="214"/>
      <c r="E78" s="214"/>
      <c r="F78" s="214"/>
      <c r="G78" s="214"/>
    </row>
    <row r="79" spans="1:7" ht="8.1" customHeight="1">
      <c r="A79" s="72"/>
      <c r="B79" s="58"/>
      <c r="C79" s="58"/>
      <c r="D79" s="58"/>
      <c r="E79" s="58"/>
      <c r="F79" s="58"/>
      <c r="G79" s="58"/>
    </row>
    <row r="80" spans="1:7" ht="14.25">
      <c r="A80" s="215" t="s">
        <v>59</v>
      </c>
      <c r="B80" s="215"/>
      <c r="C80" s="215"/>
      <c r="D80" s="215"/>
      <c r="E80" s="215"/>
      <c r="F80" s="215"/>
      <c r="G80" s="215"/>
    </row>
    <row r="81" spans="1:7" ht="8.1" customHeight="1">
      <c r="A81" s="73"/>
      <c r="B81" s="58"/>
      <c r="C81" s="58"/>
      <c r="D81" s="58"/>
      <c r="E81" s="58"/>
      <c r="F81" s="58"/>
      <c r="G81" s="58"/>
    </row>
    <row r="82" spans="1:7" s="180" customFormat="1" ht="30" customHeight="1">
      <c r="A82" s="214" t="s">
        <v>83</v>
      </c>
      <c r="B82" s="214"/>
      <c r="C82" s="214"/>
      <c r="D82" s="214"/>
      <c r="E82" s="214"/>
      <c r="F82" s="214"/>
      <c r="G82" s="214"/>
    </row>
    <row r="83" spans="1:7" ht="23.25" customHeight="1">
      <c r="A83" s="226" t="str">
        <f>DATA!$A$18</f>
        <v>Établissement Public Local d’Enseignement Professionnel «LEONARD DE VINCI»</v>
      </c>
      <c r="B83" s="226"/>
      <c r="C83" s="226"/>
      <c r="D83" s="226"/>
      <c r="E83" s="226"/>
      <c r="F83" s="226"/>
      <c r="G83" s="226"/>
    </row>
    <row r="84" spans="1:7" ht="30" customHeight="1">
      <c r="A84" s="214" t="s">
        <v>60</v>
      </c>
      <c r="B84" s="214"/>
      <c r="C84" s="214"/>
      <c r="D84" s="214"/>
      <c r="E84" s="214"/>
      <c r="F84" s="214"/>
      <c r="G84" s="214"/>
    </row>
    <row r="85" spans="1:7" ht="12.75" customHeight="1">
      <c r="A85" s="214"/>
      <c r="B85" s="214"/>
      <c r="C85" s="214"/>
      <c r="D85" s="214"/>
      <c r="E85" s="214"/>
      <c r="F85" s="214"/>
      <c r="G85" s="214"/>
    </row>
    <row r="86" spans="1:7" ht="12.75" customHeight="1">
      <c r="A86" s="214"/>
      <c r="B86" s="214"/>
      <c r="C86" s="214"/>
      <c r="D86" s="214"/>
      <c r="E86" s="214"/>
      <c r="F86" s="214"/>
      <c r="G86" s="214"/>
    </row>
    <row r="87" spans="1:7" ht="12.75" customHeight="1">
      <c r="A87" s="214"/>
      <c r="B87" s="214"/>
      <c r="C87" s="214"/>
      <c r="D87" s="214"/>
      <c r="E87" s="214"/>
      <c r="F87" s="214"/>
      <c r="G87" s="214"/>
    </row>
    <row r="88" spans="1:7" ht="12.75" customHeight="1">
      <c r="A88" s="214"/>
      <c r="B88" s="214"/>
      <c r="C88" s="214"/>
      <c r="D88" s="214"/>
      <c r="E88" s="214"/>
      <c r="F88" s="214"/>
      <c r="G88" s="214"/>
    </row>
    <row r="89" spans="1:7" ht="12.75" customHeight="1">
      <c r="A89" s="214"/>
      <c r="B89" s="214"/>
      <c r="C89" s="214"/>
      <c r="D89" s="214"/>
      <c r="E89" s="214"/>
      <c r="F89" s="214"/>
      <c r="G89" s="214"/>
    </row>
    <row r="90" spans="1:7" ht="12.75" customHeight="1">
      <c r="A90" s="214"/>
      <c r="B90" s="214"/>
      <c r="C90" s="214"/>
      <c r="D90" s="214"/>
      <c r="E90" s="214"/>
      <c r="F90" s="214"/>
      <c r="G90" s="214"/>
    </row>
    <row r="91" spans="1:7" ht="12.75" customHeight="1">
      <c r="A91" s="214"/>
      <c r="B91" s="214"/>
      <c r="C91" s="214"/>
      <c r="D91" s="214"/>
      <c r="E91" s="214"/>
      <c r="F91" s="214"/>
      <c r="G91" s="214"/>
    </row>
    <row r="92" spans="1:7" ht="12.75" customHeight="1">
      <c r="A92" s="214"/>
      <c r="B92" s="214"/>
      <c r="C92" s="214"/>
      <c r="D92" s="214"/>
      <c r="E92" s="214"/>
      <c r="F92" s="214"/>
      <c r="G92" s="214"/>
    </row>
    <row r="93" spans="1:7" ht="12.75" customHeight="1">
      <c r="A93" s="214"/>
      <c r="B93" s="214"/>
      <c r="C93" s="214"/>
      <c r="D93" s="214"/>
      <c r="E93" s="214"/>
      <c r="F93" s="214"/>
      <c r="G93" s="214"/>
    </row>
    <row r="94" spans="1:7" ht="12.75" customHeight="1">
      <c r="A94" s="214"/>
      <c r="B94" s="214"/>
      <c r="C94" s="214"/>
      <c r="D94" s="214"/>
      <c r="E94" s="214"/>
      <c r="F94" s="214"/>
      <c r="G94" s="214"/>
    </row>
    <row r="95" spans="1:7" ht="12.75" customHeight="1">
      <c r="A95" s="214"/>
      <c r="B95" s="214"/>
      <c r="C95" s="214"/>
      <c r="D95" s="214"/>
      <c r="E95" s="214"/>
      <c r="F95" s="214"/>
      <c r="G95" s="214"/>
    </row>
    <row r="96" spans="1:7" ht="15">
      <c r="A96" s="217" t="s">
        <v>61</v>
      </c>
      <c r="B96" s="217"/>
      <c r="C96" s="217"/>
      <c r="D96" s="217"/>
      <c r="E96" s="217"/>
      <c r="F96" s="217"/>
      <c r="G96" s="217"/>
    </row>
    <row r="97" spans="1:7" ht="15.75">
      <c r="A97" s="218" t="s">
        <v>62</v>
      </c>
      <c r="B97" s="218"/>
      <c r="C97" s="218"/>
      <c r="D97" s="218"/>
      <c r="E97" s="218"/>
      <c r="F97" s="218"/>
      <c r="G97" s="218"/>
    </row>
    <row r="98" spans="1:7" ht="12.75" customHeight="1">
      <c r="A98" s="219" t="s">
        <v>63</v>
      </c>
      <c r="B98" s="219"/>
      <c r="C98" s="219"/>
      <c r="D98" s="219"/>
      <c r="E98" s="219"/>
      <c r="F98" s="219"/>
      <c r="G98" s="219"/>
    </row>
    <row r="99" spans="1:7" ht="12.75" customHeight="1">
      <c r="A99" s="74"/>
    </row>
    <row r="100" spans="1:7">
      <c r="A100" s="74"/>
    </row>
    <row r="101" spans="1:7">
      <c r="A101" s="74"/>
    </row>
    <row r="102" spans="1:7" ht="15">
      <c r="A102" s="217" t="s">
        <v>64</v>
      </c>
      <c r="B102" s="217"/>
      <c r="C102" s="217"/>
      <c r="D102" s="217"/>
      <c r="E102" s="217"/>
      <c r="F102" s="217"/>
      <c r="G102" s="217"/>
    </row>
    <row r="103" spans="1:7" ht="12.75" customHeight="1"/>
    <row r="104" spans="1:7" ht="15.75" customHeight="1">
      <c r="A104" s="220" t="str">
        <f>DATA!A18</f>
        <v>Établissement Public Local d’Enseignement Professionnel «LEONARD DE VINCI»</v>
      </c>
      <c r="B104" s="220"/>
      <c r="C104" s="220"/>
      <c r="D104" s="220"/>
      <c r="E104" s="220"/>
      <c r="F104" s="220"/>
      <c r="G104" s="220"/>
    </row>
    <row r="105" spans="1:7" ht="16.5">
      <c r="A105" s="216" t="str">
        <f>DATA!A19</f>
        <v>25, Avenue des Platanes – B.P. 75 450 – 33 950 ARES CEDEX</v>
      </c>
      <c r="B105" s="216"/>
      <c r="C105" s="216"/>
      <c r="D105" s="216"/>
      <c r="E105" s="216"/>
      <c r="F105" s="216"/>
      <c r="G105" s="216"/>
    </row>
    <row r="106" spans="1:7" ht="16.5" customHeight="1">
      <c r="A106" s="213" t="str">
        <f>DATA!A20</f>
        <v>Tél : 05.25.32.55.88  -  Fax : 05.65.77.85.90  -  Courriel : 033045888e@ac-toulouse.fr</v>
      </c>
      <c r="B106" s="213"/>
      <c r="C106" s="213"/>
      <c r="D106" s="213"/>
      <c r="E106" s="213"/>
      <c r="F106" s="213"/>
      <c r="G106" s="213"/>
    </row>
  </sheetData>
  <sheetProtection algorithmName="SHA-512" hashValue="7FCKS1m2ItNEG8wKw5zwaUoHZfHd5vcXQ6f56GDZ/XuuZdrNM7UhR2jVLezZjT52nFczMn4n8Yl0HcsktXyitg==" saltValue="gElF6Mu0lPYbZz9k5d9IZQ==" spinCount="100000" sheet="1" scenarios="1" formatCells="0" formatRows="0" insertRows="0" deleteRows="0" selectLockedCells="1"/>
  <customSheetViews>
    <customSheetView guid="{12662B43-E3B0-4CE1-A6C6-ECDCC72A90AF}" scale="130" topLeftCell="A79">
      <selection activeCell="A93" sqref="A93:IV93"/>
      <pageMargins left="0.59055118110236227" right="0.59055118110236227" top="0.39370078740157483" bottom="0.39370078740157483" header="0" footer="0"/>
      <pageSetup paperSize="9" orientation="portrait" horizontalDpi="720" verticalDpi="720" r:id="rId1"/>
      <headerFooter alignWithMargins="0"/>
    </customSheetView>
  </customSheetViews>
  <mergeCells count="49">
    <mergeCell ref="B16:F16"/>
    <mergeCell ref="F7:G7"/>
    <mergeCell ref="A94:G94"/>
    <mergeCell ref="E10:G10"/>
    <mergeCell ref="E11:G11"/>
    <mergeCell ref="E12:G12"/>
    <mergeCell ref="A14:G14"/>
    <mergeCell ref="B17:F17"/>
    <mergeCell ref="A31:G31"/>
    <mergeCell ref="A35:G35"/>
    <mergeCell ref="A54:G54"/>
    <mergeCell ref="A68:G68"/>
    <mergeCell ref="A21:G21"/>
    <mergeCell ref="A70:G70"/>
    <mergeCell ref="A93:G93"/>
    <mergeCell ref="A71:G71"/>
    <mergeCell ref="A92:G92"/>
    <mergeCell ref="A90:G90"/>
    <mergeCell ref="A89:G89"/>
    <mergeCell ref="A72:G72"/>
    <mergeCell ref="A88:G88"/>
    <mergeCell ref="A74:G74"/>
    <mergeCell ref="A83:G83"/>
    <mergeCell ref="A76:E76"/>
    <mergeCell ref="F76:G76"/>
    <mergeCell ref="A77:G77"/>
    <mergeCell ref="A69:G69"/>
    <mergeCell ref="A55:G55"/>
    <mergeCell ref="A56:G56"/>
    <mergeCell ref="C33:D33"/>
    <mergeCell ref="A66:G66"/>
    <mergeCell ref="A37:G37"/>
    <mergeCell ref="A64:G64"/>
    <mergeCell ref="A106:G106"/>
    <mergeCell ref="A78:G78"/>
    <mergeCell ref="A80:G80"/>
    <mergeCell ref="A82:G82"/>
    <mergeCell ref="A84:G84"/>
    <mergeCell ref="A85:G85"/>
    <mergeCell ref="A105:G105"/>
    <mergeCell ref="A102:G102"/>
    <mergeCell ref="A96:G96"/>
    <mergeCell ref="A97:G97"/>
    <mergeCell ref="A98:G98"/>
    <mergeCell ref="A104:G104"/>
    <mergeCell ref="A91:G91"/>
    <mergeCell ref="A86:G86"/>
    <mergeCell ref="A87:G87"/>
    <mergeCell ref="A95:G95"/>
  </mergeCells>
  <phoneticPr fontId="2" type="noConversion"/>
  <pageMargins left="0.59055118110236227" right="0.59055118110236227" top="0.39370078740157483" bottom="0.39370078740157483" header="0" footer="0"/>
  <pageSetup paperSize="9" orientation="portrait" horizontalDpi="720" verticalDpi="720" r:id="rId2"/>
  <headerFooter alignWithMargins="0"/>
  <ignoredErrors>
    <ignoredError sqref="E10:G12 B16 A22:B24 B25 F48:F50 A104:G106 A7" unlockedFormula="1"/>
  </ignoredError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J69"/>
  <sheetViews>
    <sheetView tabSelected="1" topLeftCell="A7" zoomScale="145" zoomScaleNormal="145" workbookViewId="0">
      <selection activeCell="A13" sqref="A13:G13"/>
    </sheetView>
  </sheetViews>
  <sheetFormatPr baseColWidth="10" defaultRowHeight="12.75"/>
  <cols>
    <col min="1" max="1" width="7.42578125" style="2" customWidth="1"/>
    <col min="2" max="2" width="24.140625" style="2" customWidth="1"/>
    <col min="3" max="3" width="14.140625" style="2" bestFit="1" customWidth="1"/>
    <col min="4" max="4" width="15.42578125" style="2" customWidth="1"/>
    <col min="5" max="5" width="17.42578125" style="2" customWidth="1"/>
    <col min="6" max="6" width="8.85546875" style="2" customWidth="1"/>
    <col min="7" max="7" width="18.140625" style="2" customWidth="1"/>
    <col min="8" max="8" width="6.85546875" style="2" customWidth="1"/>
    <col min="9" max="9" width="9.42578125" style="2" bestFit="1" customWidth="1"/>
    <col min="10" max="16384" width="11.42578125" style="2"/>
  </cols>
  <sheetData>
    <row r="1" spans="1:10" ht="20.25">
      <c r="A1" s="241" t="s">
        <v>21</v>
      </c>
      <c r="B1" s="241"/>
      <c r="C1" s="241"/>
      <c r="D1" s="86"/>
      <c r="E1" s="256" t="s">
        <v>90</v>
      </c>
      <c r="F1" s="256"/>
      <c r="G1" s="86"/>
      <c r="H1" s="86"/>
      <c r="I1" s="86"/>
      <c r="J1" s="86"/>
    </row>
    <row r="2" spans="1:10" ht="23.25">
      <c r="A2" s="242" t="str">
        <f>DATA!A18</f>
        <v>Établissement Public Local d’Enseignement Professionnel «LEONARD DE VINCI»</v>
      </c>
      <c r="B2" s="242"/>
      <c r="C2" s="242"/>
      <c r="D2" s="255" t="s">
        <v>20</v>
      </c>
      <c r="E2" s="255"/>
      <c r="F2" s="255"/>
      <c r="G2" s="255"/>
      <c r="H2" s="162"/>
    </row>
    <row r="3" spans="1:10" ht="14.25" customHeight="1" thickBot="1">
      <c r="A3" s="242" t="str">
        <f>DATA!A19</f>
        <v>25, Avenue des Platanes – B.P. 75 450 – 33 950 ARES CEDEX</v>
      </c>
      <c r="B3" s="242"/>
      <c r="C3" s="242"/>
      <c r="F3" s="47"/>
      <c r="G3" s="47"/>
      <c r="H3" s="47"/>
      <c r="I3" s="47"/>
    </row>
    <row r="4" spans="1:10" ht="21" thickBot="1">
      <c r="E4" s="53">
        <v>2017</v>
      </c>
      <c r="F4" s="270" t="s">
        <v>101</v>
      </c>
      <c r="G4" s="271"/>
    </row>
    <row r="5" spans="1:10" ht="15.75">
      <c r="A5" s="272" t="s">
        <v>32</v>
      </c>
      <c r="B5" s="272"/>
      <c r="C5" s="272"/>
      <c r="D5" s="272"/>
      <c r="E5" s="272"/>
      <c r="F5" s="272"/>
      <c r="G5" s="272"/>
    </row>
    <row r="6" spans="1:10">
      <c r="B6" s="273" t="s">
        <v>33</v>
      </c>
      <c r="C6" s="273"/>
      <c r="D6" s="249" t="str">
        <f>IF(DEVIS!$B$18&lt;&gt;"",DEVIS!$B$18,"")</f>
        <v/>
      </c>
      <c r="E6" s="249"/>
      <c r="F6" s="249"/>
      <c r="G6" s="249"/>
    </row>
    <row r="7" spans="1:10">
      <c r="B7" s="87"/>
      <c r="C7" s="88"/>
      <c r="D7" s="249" t="str">
        <f>IF(DEVIS!$B$19&lt;&gt;"",DEVIS!$B$19,"")</f>
        <v/>
      </c>
      <c r="E7" s="249"/>
      <c r="F7" s="249"/>
      <c r="G7" s="249"/>
    </row>
    <row r="8" spans="1:10">
      <c r="D8" s="249" t="str">
        <f>IF(DEVIS!$B$20&lt;&gt;"",DEVIS!$B$20,"")</f>
        <v/>
      </c>
      <c r="E8" s="249"/>
      <c r="F8" s="249"/>
      <c r="G8" s="249"/>
    </row>
    <row r="9" spans="1:10">
      <c r="A9" s="55" t="s">
        <v>37</v>
      </c>
      <c r="C9" s="89" t="s">
        <v>34</v>
      </c>
      <c r="D9" s="116" t="str">
        <f>IF(DEVIS!$E$17&lt;&gt;"",DEVIS!$E$17,"")</f>
        <v/>
      </c>
      <c r="E9" s="87"/>
      <c r="F9" s="87"/>
      <c r="G9" s="87"/>
    </row>
    <row r="10" spans="1:10">
      <c r="B10" s="90" t="s">
        <v>39</v>
      </c>
      <c r="C10" s="89" t="s">
        <v>35</v>
      </c>
      <c r="D10" s="263" t="str">
        <f>IF(DEVIS!$D$9&lt;&gt;"",DEVIS!$D$9,"")</f>
        <v/>
      </c>
      <c r="E10" s="263"/>
      <c r="F10" s="263"/>
      <c r="G10" s="263"/>
    </row>
    <row r="11" spans="1:10">
      <c r="B11" s="90" t="s">
        <v>38</v>
      </c>
      <c r="C11" s="89" t="s">
        <v>36</v>
      </c>
      <c r="D11" s="250" t="str">
        <f>IF(DEVIS!$D$10&lt;&gt;"",DEVIS!$D$10,"")</f>
        <v/>
      </c>
      <c r="E11" s="250"/>
      <c r="F11" s="250"/>
      <c r="G11" s="250"/>
    </row>
    <row r="12" spans="1:10">
      <c r="A12" s="55" t="s">
        <v>40</v>
      </c>
      <c r="D12" s="263" t="str">
        <f>IF(DEVIS!$D$11&lt;&gt;"",DEVIS!$D$11,"")</f>
        <v/>
      </c>
      <c r="E12" s="263"/>
      <c r="F12" s="263"/>
      <c r="G12" s="263"/>
    </row>
    <row r="13" spans="1:10">
      <c r="A13" s="247"/>
      <c r="B13" s="247"/>
      <c r="C13" s="247"/>
      <c r="D13" s="247"/>
      <c r="E13" s="247"/>
      <c r="F13" s="247"/>
      <c r="G13" s="247"/>
    </row>
    <row r="14" spans="1:10">
      <c r="A14" s="247"/>
      <c r="B14" s="247"/>
      <c r="C14" s="247"/>
      <c r="D14" s="247"/>
      <c r="E14" s="247"/>
      <c r="F14" s="247"/>
      <c r="G14" s="247"/>
    </row>
    <row r="15" spans="1:10" s="87" customFormat="1" ht="5.0999999999999996" customHeight="1">
      <c r="A15" s="91"/>
      <c r="B15" s="91"/>
      <c r="C15" s="91"/>
      <c r="D15" s="91"/>
      <c r="E15" s="91"/>
      <c r="F15" s="91"/>
      <c r="G15" s="91"/>
    </row>
    <row r="16" spans="1:10">
      <c r="C16" s="176"/>
      <c r="D16" s="177" t="str">
        <f>DATA!$A$4</f>
        <v>A  le,</v>
      </c>
      <c r="E16" s="251"/>
      <c r="F16" s="251"/>
      <c r="G16" s="251"/>
    </row>
    <row r="17" spans="1:9">
      <c r="E17" s="252" t="s">
        <v>31</v>
      </c>
      <c r="F17" s="252"/>
      <c r="G17" s="252"/>
    </row>
    <row r="18" spans="1:9">
      <c r="D18" s="92" t="str">
        <f>IF(DATA!$A$13&lt;&gt;"",DATA!$A$13,"")</f>
        <v/>
      </c>
      <c r="E18" s="248"/>
      <c r="F18" s="248"/>
      <c r="G18" s="248"/>
    </row>
    <row r="19" spans="1:9" ht="13.5" thickBot="1">
      <c r="A19" s="90" t="s">
        <v>48</v>
      </c>
      <c r="D19" s="92" t="str">
        <f>IF(DATA!$B$13&lt;&gt;"",DATA!$B$13,"")</f>
        <v/>
      </c>
      <c r="E19" s="248"/>
      <c r="F19" s="248"/>
      <c r="G19" s="248"/>
    </row>
    <row r="20" spans="1:9" ht="18.75" customHeight="1" thickBot="1">
      <c r="A20" s="246" t="s">
        <v>27</v>
      </c>
      <c r="B20" s="246"/>
      <c r="C20" s="246"/>
      <c r="D20" s="246"/>
      <c r="E20" s="246"/>
      <c r="F20" s="246"/>
      <c r="G20" s="246"/>
    </row>
    <row r="21" spans="1:9">
      <c r="A21" s="93" t="s">
        <v>28</v>
      </c>
      <c r="D21" s="12"/>
      <c r="E21" s="12"/>
      <c r="F21" s="259" t="s">
        <v>30</v>
      </c>
      <c r="G21" s="260"/>
    </row>
    <row r="22" spans="1:9" ht="42" customHeight="1" thickBot="1">
      <c r="A22" s="243" t="s">
        <v>26</v>
      </c>
      <c r="B22" s="244"/>
      <c r="C22" s="245"/>
      <c r="D22" s="262" t="s">
        <v>29</v>
      </c>
      <c r="E22" s="252"/>
      <c r="F22" s="274"/>
      <c r="G22" s="275"/>
    </row>
    <row r="23" spans="1:9" ht="25.5">
      <c r="A23" s="112" t="s">
        <v>22</v>
      </c>
      <c r="B23" s="101" t="s">
        <v>23</v>
      </c>
      <c r="C23" s="101" t="s">
        <v>24</v>
      </c>
      <c r="D23" s="102" t="s">
        <v>25</v>
      </c>
      <c r="E23" s="103" t="s">
        <v>4</v>
      </c>
      <c r="F23" s="239" t="s">
        <v>73</v>
      </c>
      <c r="G23" s="240"/>
    </row>
    <row r="24" spans="1:9" ht="13.5">
      <c r="A24" s="117"/>
      <c r="B24" s="118" t="str">
        <f>IF(DEVIS!B23&lt;&gt;"", DEVIS!B23,"")</f>
        <v/>
      </c>
      <c r="C24" s="119" t="str">
        <f>IF(DEVIS!C23="","",DEVIS!C23)</f>
        <v/>
      </c>
      <c r="D24" s="146" t="str">
        <f>IF(DEVIS!E23="","",DEVIS!E23)</f>
        <v/>
      </c>
      <c r="E24" s="149" t="str">
        <f>IF(C24="","",IF(D24="","",ROUND(C24*D24,2)))</f>
        <v/>
      </c>
      <c r="F24" s="264"/>
      <c r="G24" s="265"/>
    </row>
    <row r="25" spans="1:9" ht="13.5">
      <c r="A25" s="117"/>
      <c r="B25" s="118" t="str">
        <f>IF(DEVIS!B24&lt;&gt;"", DEVIS!B24,"")</f>
        <v/>
      </c>
      <c r="C25" s="119" t="str">
        <f>IF(DEVIS!C24="","",DEVIS!C24)</f>
        <v/>
      </c>
      <c r="D25" s="146" t="str">
        <f>IF(DEVIS!E24="","",DEVIS!E24)</f>
        <v/>
      </c>
      <c r="E25" s="149" t="str">
        <f t="shared" ref="E25:E48" si="0">IF(C25="","",IF(D25="","",ROUND(C25*D25,2)))</f>
        <v/>
      </c>
      <c r="F25" s="266"/>
      <c r="G25" s="267"/>
    </row>
    <row r="26" spans="1:9" ht="13.5">
      <c r="A26" s="117"/>
      <c r="B26" s="118" t="str">
        <f>IF(DEVIS!B25&lt;&gt;"", DEVIS!B25,"")</f>
        <v/>
      </c>
      <c r="C26" s="119" t="str">
        <f>IF(DEVIS!C25="","",DEVIS!C25)</f>
        <v/>
      </c>
      <c r="D26" s="146" t="str">
        <f>IF(DEVIS!E25="","",DEVIS!E25)</f>
        <v/>
      </c>
      <c r="E26" s="149" t="str">
        <f t="shared" si="0"/>
        <v/>
      </c>
      <c r="F26" s="268"/>
      <c r="G26" s="269"/>
    </row>
    <row r="27" spans="1:9" ht="13.5">
      <c r="A27" s="117"/>
      <c r="B27" s="118" t="str">
        <f>IF(DEVIS!B26&lt;&gt;"", DEVIS!B26,"")</f>
        <v/>
      </c>
      <c r="C27" s="119" t="str">
        <f>IF(DEVIS!C26="","",DEVIS!C26)</f>
        <v/>
      </c>
      <c r="D27" s="146" t="str">
        <f>IF(DEVIS!E26="","",DEVIS!E26)</f>
        <v/>
      </c>
      <c r="E27" s="149" t="str">
        <f t="shared" si="0"/>
        <v/>
      </c>
      <c r="F27" s="61"/>
      <c r="G27" s="58"/>
    </row>
    <row r="28" spans="1:9" ht="13.5">
      <c r="A28" s="117"/>
      <c r="B28" s="118" t="str">
        <f>IF(DEVIS!B27&lt;&gt;"", DEVIS!B27,"")</f>
        <v/>
      </c>
      <c r="C28" s="119" t="str">
        <f>IF(DEVIS!C27="","",DEVIS!C27)</f>
        <v/>
      </c>
      <c r="D28" s="146" t="str">
        <f>IF(DEVIS!E27="","",DEVIS!E27)</f>
        <v/>
      </c>
      <c r="E28" s="149" t="str">
        <f t="shared" si="0"/>
        <v/>
      </c>
      <c r="F28" s="58"/>
      <c r="G28" s="58"/>
      <c r="I28" s="6"/>
    </row>
    <row r="29" spans="1:9" ht="13.5">
      <c r="A29" s="117"/>
      <c r="B29" s="118" t="str">
        <f>IF(DEVIS!B28&lt;&gt;"", DEVIS!B28,"")</f>
        <v/>
      </c>
      <c r="C29" s="119" t="str">
        <f>IF(DEVIS!C28="","",DEVIS!C28)</f>
        <v/>
      </c>
      <c r="D29" s="146" t="str">
        <f>IF(DEVIS!E28="","",DEVIS!E28)</f>
        <v/>
      </c>
      <c r="E29" s="149" t="str">
        <f t="shared" si="0"/>
        <v/>
      </c>
      <c r="F29" s="59"/>
      <c r="G29" s="59"/>
    </row>
    <row r="30" spans="1:9" ht="13.5">
      <c r="A30" s="117"/>
      <c r="B30" s="118" t="str">
        <f>IF(DEVIS!B29&lt;&gt;"", DEVIS!B29,"")</f>
        <v/>
      </c>
      <c r="C30" s="119" t="str">
        <f>IF(DEVIS!C29="","",DEVIS!C29)</f>
        <v/>
      </c>
      <c r="D30" s="146" t="str">
        <f>IF(DEVIS!E29="","",DEVIS!E29)</f>
        <v/>
      </c>
      <c r="E30" s="149" t="str">
        <f t="shared" si="0"/>
        <v/>
      </c>
      <c r="F30" s="59"/>
      <c r="G30" s="58"/>
    </row>
    <row r="31" spans="1:9" ht="12.75" customHeight="1" thickBot="1">
      <c r="A31" s="117"/>
      <c r="B31" s="118" t="str">
        <f>IF(DEVIS!B30&lt;&gt;"", DEVIS!B30,"")</f>
        <v/>
      </c>
      <c r="C31" s="119" t="str">
        <f>IF(DEVIS!C30="","",DEVIS!C30)</f>
        <v/>
      </c>
      <c r="D31" s="146" t="str">
        <f>IF(DEVIS!E30="","",DEVIS!E30)</f>
        <v/>
      </c>
      <c r="E31" s="149" t="str">
        <f t="shared" si="0"/>
        <v/>
      </c>
      <c r="F31" s="58"/>
      <c r="G31" s="58"/>
    </row>
    <row r="32" spans="1:9" ht="12.75" customHeight="1">
      <c r="A32" s="117"/>
      <c r="B32" s="118" t="str">
        <f>IF(DEVIS!B31&lt;&gt;"", DEVIS!B31,"")</f>
        <v/>
      </c>
      <c r="C32" s="119" t="str">
        <f>IF(DEVIS!C31="","",DEVIS!C31)</f>
        <v/>
      </c>
      <c r="D32" s="146" t="str">
        <f>IF(DEVIS!E31="","",DEVIS!E31)</f>
        <v/>
      </c>
      <c r="E32" s="149" t="str">
        <f t="shared" si="0"/>
        <v/>
      </c>
      <c r="F32" s="261" t="s">
        <v>74</v>
      </c>
      <c r="G32" s="261"/>
    </row>
    <row r="33" spans="1:9" ht="12.75" customHeight="1">
      <c r="A33" s="117"/>
      <c r="B33" s="118" t="str">
        <f>IF(DEVIS!B32&lt;&gt;"", DEVIS!B32,"")</f>
        <v/>
      </c>
      <c r="C33" s="119" t="str">
        <f>IF(DEVIS!C32="","",DEVIS!C32)</f>
        <v/>
      </c>
      <c r="D33" s="146" t="str">
        <f>IF(DEVIS!E32="","",DEVIS!E32)</f>
        <v/>
      </c>
      <c r="E33" s="149" t="str">
        <f t="shared" si="0"/>
        <v/>
      </c>
      <c r="F33" s="163"/>
      <c r="G33" s="163"/>
    </row>
    <row r="34" spans="1:9" ht="12.75" customHeight="1">
      <c r="A34" s="117"/>
      <c r="B34" s="118" t="str">
        <f>IF(DEVIS!B33&lt;&gt;"", DEVIS!B33,"")</f>
        <v/>
      </c>
      <c r="C34" s="119" t="str">
        <f>IF(DEVIS!C33="","",DEVIS!C33)</f>
        <v/>
      </c>
      <c r="D34" s="146" t="str">
        <f>IF(DEVIS!E33="","",DEVIS!E33)</f>
        <v/>
      </c>
      <c r="E34" s="149" t="str">
        <f t="shared" si="0"/>
        <v/>
      </c>
      <c r="F34" s="164" t="str">
        <f>D60</f>
        <v>TOTAL</v>
      </c>
      <c r="G34" s="165" t="str">
        <f>IF(E60="","",ROUNDUP((E60),0))</f>
        <v/>
      </c>
    </row>
    <row r="35" spans="1:9" ht="13.5">
      <c r="A35" s="117"/>
      <c r="B35" s="118" t="str">
        <f>IF(DEVIS!B34&lt;&gt;"", DEVIS!B34,"")</f>
        <v/>
      </c>
      <c r="C35" s="119" t="str">
        <f>IF(DEVIS!C34="","",DEVIS!C34)</f>
        <v/>
      </c>
      <c r="D35" s="146" t="str">
        <f>IF(DEVIS!E34="","",DEVIS!E34)</f>
        <v/>
      </c>
      <c r="E35" s="149" t="str">
        <f t="shared" si="0"/>
        <v/>
      </c>
    </row>
    <row r="36" spans="1:9" ht="13.5">
      <c r="A36" s="117"/>
      <c r="B36" s="118" t="str">
        <f>IF(DEVIS!B35&lt;&gt;"", DEVIS!B35,"")</f>
        <v/>
      </c>
      <c r="C36" s="119" t="str">
        <f>IF(DEVIS!C35="","",DEVIS!C35)</f>
        <v/>
      </c>
      <c r="D36" s="146" t="str">
        <f>IF(DEVIS!E35="","",DEVIS!E35)</f>
        <v/>
      </c>
      <c r="E36" s="149" t="str">
        <f t="shared" si="0"/>
        <v/>
      </c>
      <c r="F36" s="164" t="s">
        <v>99</v>
      </c>
      <c r="G36" s="165" t="str">
        <f>IF(G34="","",IF(F22="","",ROUNDUP((G34/F22),0)))</f>
        <v/>
      </c>
    </row>
    <row r="37" spans="1:9" ht="13.5">
      <c r="A37" s="120"/>
      <c r="B37" s="118" t="str">
        <f>IF(DEVIS!B36&lt;&gt;"", DEVIS!B36,"")</f>
        <v/>
      </c>
      <c r="C37" s="119" t="str">
        <f>IF(DEVIS!C36="","",DEVIS!C36)</f>
        <v/>
      </c>
      <c r="D37" s="146" t="str">
        <f>IF(DEVIS!E36="","",DEVIS!E36)</f>
        <v/>
      </c>
      <c r="E37" s="149" t="str">
        <f t="shared" si="0"/>
        <v/>
      </c>
      <c r="F37" s="58"/>
      <c r="G37" s="58"/>
    </row>
    <row r="38" spans="1:9" ht="13.5">
      <c r="A38" s="121"/>
      <c r="B38" s="118" t="str">
        <f>IF(DEVIS!B37&lt;&gt;"", DEVIS!B37,"")</f>
        <v/>
      </c>
      <c r="C38" s="119" t="str">
        <f>IF(DEVIS!C37="","",DEVIS!C37)</f>
        <v/>
      </c>
      <c r="D38" s="146" t="str">
        <f>IF(DEVIS!E37="","",DEVIS!E37)</f>
        <v/>
      </c>
      <c r="E38" s="149" t="str">
        <f t="shared" si="0"/>
        <v/>
      </c>
      <c r="F38" s="62"/>
      <c r="G38" s="62"/>
    </row>
    <row r="39" spans="1:9" ht="14.25" thickBot="1">
      <c r="A39" s="117"/>
      <c r="B39" s="118" t="str">
        <f>IF(DEVIS!B38&lt;&gt;"", DEVIS!B38,"")</f>
        <v/>
      </c>
      <c r="C39" s="119" t="str">
        <f>IF(DEVIS!C38="","",DEVIS!C38)</f>
        <v/>
      </c>
      <c r="D39" s="146" t="str">
        <f>IF(DEVIS!E38="","",DEVIS!E38)</f>
        <v/>
      </c>
      <c r="E39" s="149" t="str">
        <f t="shared" si="0"/>
        <v/>
      </c>
      <c r="F39" s="58"/>
      <c r="G39" s="58"/>
    </row>
    <row r="40" spans="1:9" ht="13.5">
      <c r="A40" s="117"/>
      <c r="B40" s="118" t="str">
        <f>IF(DEVIS!B39&lt;&gt;"", DEVIS!B39,"")</f>
        <v/>
      </c>
      <c r="C40" s="119" t="str">
        <f>IF(DEVIS!C39="","",DEVIS!C39)</f>
        <v/>
      </c>
      <c r="D40" s="146" t="str">
        <f>IF(DEVIS!E39="","",DEVIS!E39)</f>
        <v/>
      </c>
      <c r="E40" s="149" t="str">
        <f t="shared" si="0"/>
        <v/>
      </c>
      <c r="F40" s="261" t="s">
        <v>31</v>
      </c>
      <c r="G40" s="261"/>
    </row>
    <row r="41" spans="1:9" ht="13.5">
      <c r="A41" s="117"/>
      <c r="B41" s="118" t="str">
        <f>IF(DEVIS!B40&lt;&gt;"", DEVIS!B40,"")</f>
        <v/>
      </c>
      <c r="C41" s="119" t="str">
        <f>IF(DEVIS!C40="","",DEVIS!C40)</f>
        <v/>
      </c>
      <c r="D41" s="146" t="str">
        <f>IF(DEVIS!E40="","",DEVIS!E40)</f>
        <v/>
      </c>
      <c r="E41" s="149" t="str">
        <f t="shared" si="0"/>
        <v/>
      </c>
      <c r="F41" s="58"/>
      <c r="G41" s="58"/>
    </row>
    <row r="42" spans="1:9" ht="13.5">
      <c r="A42" s="117"/>
      <c r="B42" s="118" t="str">
        <f>IF(DEVIS!B41&lt;&gt;"", DEVIS!B41,"")</f>
        <v/>
      </c>
      <c r="C42" s="119" t="str">
        <f>IF(DEVIS!C41="","",DEVIS!C41)</f>
        <v/>
      </c>
      <c r="D42" s="146" t="str">
        <f>IF(DEVIS!E41="","",DEVIS!E41)</f>
        <v/>
      </c>
      <c r="E42" s="149" t="str">
        <f t="shared" si="0"/>
        <v/>
      </c>
      <c r="F42" s="58"/>
      <c r="G42" s="58"/>
    </row>
    <row r="43" spans="1:9" ht="13.5">
      <c r="A43" s="117"/>
      <c r="B43" s="118" t="str">
        <f>IF(DEVIS!B42&lt;&gt;"", DEVIS!B42,"")</f>
        <v/>
      </c>
      <c r="C43" s="119" t="str">
        <f>IF(DEVIS!C42="","",DEVIS!C42)</f>
        <v/>
      </c>
      <c r="D43" s="146" t="str">
        <f>IF(DEVIS!E42="","",DEVIS!E42)</f>
        <v/>
      </c>
      <c r="E43" s="149" t="str">
        <f t="shared" si="0"/>
        <v/>
      </c>
      <c r="F43" s="58"/>
      <c r="G43" s="58"/>
    </row>
    <row r="44" spans="1:9" ht="13.5">
      <c r="A44" s="117"/>
      <c r="B44" s="118" t="str">
        <f>IF(DEVIS!B43&lt;&gt;"", DEVIS!B43,"")</f>
        <v/>
      </c>
      <c r="C44" s="119" t="str">
        <f>IF(DEVIS!C43="","",DEVIS!C43)</f>
        <v/>
      </c>
      <c r="D44" s="146" t="str">
        <f>IF(DEVIS!E43="","",DEVIS!E43)</f>
        <v/>
      </c>
      <c r="E44" s="149" t="str">
        <f t="shared" si="0"/>
        <v/>
      </c>
      <c r="F44" s="58"/>
      <c r="G44" s="58"/>
    </row>
    <row r="45" spans="1:9" ht="13.5">
      <c r="A45" s="117"/>
      <c r="B45" s="118" t="str">
        <f>IF(DEVIS!B44&lt;&gt;"", DEVIS!B44,"")</f>
        <v/>
      </c>
      <c r="C45" s="119" t="str">
        <f>IF(DEVIS!C44="","",DEVIS!C44)</f>
        <v/>
      </c>
      <c r="D45" s="146" t="str">
        <f>IF(DEVIS!E44="","",DEVIS!E44)</f>
        <v/>
      </c>
      <c r="E45" s="149" t="str">
        <f t="shared" si="0"/>
        <v/>
      </c>
      <c r="F45" s="58"/>
      <c r="G45" s="58"/>
    </row>
    <row r="46" spans="1:9" ht="13.5">
      <c r="A46" s="117"/>
      <c r="B46" s="118" t="str">
        <f>IF(DEVIS!B45&lt;&gt;"", DEVIS!B45,"")</f>
        <v/>
      </c>
      <c r="C46" s="119" t="str">
        <f>IF(DEVIS!C45="","",DEVIS!C45)</f>
        <v/>
      </c>
      <c r="D46" s="146" t="str">
        <f>IF(DEVIS!E45="","",DEVIS!E45)</f>
        <v/>
      </c>
      <c r="E46" s="149" t="str">
        <f t="shared" si="0"/>
        <v/>
      </c>
      <c r="F46" s="58"/>
      <c r="G46" s="58"/>
    </row>
    <row r="47" spans="1:9" ht="13.5">
      <c r="A47" s="117"/>
      <c r="B47" s="118" t="str">
        <f>IF(DEVIS!B46&lt;&gt;"", DEVIS!B46,"")</f>
        <v/>
      </c>
      <c r="C47" s="119" t="str">
        <f>IF(DEVIS!C46="","",DEVIS!C46)</f>
        <v/>
      </c>
      <c r="D47" s="146" t="str">
        <f>IF(DEVIS!E46="","",DEVIS!E46)</f>
        <v/>
      </c>
      <c r="E47" s="149" t="str">
        <f t="shared" si="0"/>
        <v/>
      </c>
      <c r="F47" s="58"/>
      <c r="G47" s="58"/>
      <c r="I47" s="166"/>
    </row>
    <row r="48" spans="1:9" ht="13.5">
      <c r="A48" s="117"/>
      <c r="B48" s="118" t="str">
        <f>IF(DEVIS!B47&lt;&gt;"", DEVIS!B47,"")</f>
        <v/>
      </c>
      <c r="C48" s="119" t="str">
        <f>IF(DEVIS!C47="","",DEVIS!C47)</f>
        <v/>
      </c>
      <c r="D48" s="146" t="str">
        <f>IF(DEVIS!E47="","",DEVIS!E47)</f>
        <v/>
      </c>
      <c r="E48" s="149" t="str">
        <f t="shared" si="0"/>
        <v/>
      </c>
      <c r="F48" s="58"/>
      <c r="G48" s="58"/>
    </row>
    <row r="49" spans="1:9" ht="13.5" thickBot="1">
      <c r="A49" s="148"/>
      <c r="B49" s="148"/>
      <c r="C49" s="148"/>
      <c r="D49" s="124" t="s">
        <v>102</v>
      </c>
      <c r="E49" s="125" t="str">
        <f>IF(SUM(E24:E48)=0,"",SUM(E24:E48))</f>
        <v/>
      </c>
      <c r="F49" s="58"/>
      <c r="G49" s="58"/>
    </row>
    <row r="50" spans="1:9">
      <c r="A50" s="104" t="s">
        <v>78</v>
      </c>
      <c r="B50" s="94"/>
      <c r="C50" s="95"/>
      <c r="D50" s="94"/>
      <c r="E50" s="96"/>
      <c r="F50" s="257" t="s">
        <v>41</v>
      </c>
      <c r="G50" s="258"/>
    </row>
    <row r="51" spans="1:9" ht="12.75" customHeight="1">
      <c r="B51" s="63" t="s">
        <v>45</v>
      </c>
      <c r="C51" s="109" t="str">
        <f>IF(DEVIS!$E$49="","",DEVIS!$E$49)</f>
        <v/>
      </c>
      <c r="D51" s="113" t="str">
        <f>IF(C51="","",IF(SUM(E24:E48)=0,"",(SUM(E24:E48)*C51)))</f>
        <v/>
      </c>
      <c r="E51" s="110" t="str">
        <f>IF(D51=" "," ",D51)</f>
        <v/>
      </c>
      <c r="F51" s="253" t="s">
        <v>76</v>
      </c>
      <c r="G51" s="254"/>
    </row>
    <row r="52" spans="1:9">
      <c r="B52" s="64" t="s">
        <v>46</v>
      </c>
      <c r="C52" s="108"/>
      <c r="D52" s="113" t="str">
        <f>IF(C52=0,"",IF(SUM(E24:E48)=0,"",(SUM(E24:E48)*C52)))</f>
        <v/>
      </c>
      <c r="E52" s="110" t="str">
        <f>IF(D52&lt;&gt;" ",D52,"")</f>
        <v/>
      </c>
      <c r="F52" s="58"/>
      <c r="G52" s="58"/>
    </row>
    <row r="53" spans="1:9">
      <c r="A53" s="93" t="s">
        <v>47</v>
      </c>
      <c r="B53" s="63"/>
      <c r="C53" s="108"/>
      <c r="D53" s="113" t="str">
        <f>IF(C53=0,"",IF(SUM(E24:E48)=0,"",(SUM(E24:E48)*C53)))</f>
        <v/>
      </c>
      <c r="E53" s="110" t="str">
        <f>IF(D53&lt;&gt;" ",D53,"")</f>
        <v/>
      </c>
      <c r="F53" s="58"/>
      <c r="G53" s="58"/>
    </row>
    <row r="54" spans="1:9" ht="12.75" customHeight="1">
      <c r="B54" s="156"/>
      <c r="C54" s="108"/>
      <c r="D54" s="158" t="str">
        <f>IF(C54=0,"",IF(SUM(E24:E48)=0,"",(SUM(E24:E48)*C54)))</f>
        <v/>
      </c>
      <c r="E54" s="159" t="str">
        <f>IF(D54&lt;&gt;" ",D54,"")</f>
        <v/>
      </c>
      <c r="F54" s="58"/>
      <c r="G54" s="58"/>
    </row>
    <row r="55" spans="1:9">
      <c r="A55" s="148"/>
      <c r="B55" s="157"/>
      <c r="C55" s="148"/>
      <c r="D55" s="124" t="s">
        <v>43</v>
      </c>
      <c r="E55" s="125" t="str">
        <f>IF(SUM(E51:E54)=0,"",(SUM(E51:E54)))</f>
        <v/>
      </c>
      <c r="F55" s="58"/>
      <c r="G55" s="58"/>
      <c r="I55" s="167"/>
    </row>
    <row r="56" spans="1:9">
      <c r="A56" s="97" t="s">
        <v>44</v>
      </c>
      <c r="B56" s="98"/>
      <c r="C56" s="98"/>
      <c r="D56" s="99"/>
      <c r="E56" s="96"/>
      <c r="F56" s="58"/>
      <c r="G56" s="58"/>
    </row>
    <row r="57" spans="1:9">
      <c r="B57" s="54"/>
      <c r="C57" s="105" t="s">
        <v>97</v>
      </c>
      <c r="D57" s="155" t="str">
        <f>IF(DATA!$A$10&gt;0,DATA!$A$10,"")</f>
        <v/>
      </c>
      <c r="E57" s="168" t="str">
        <f>IF(B57="","",IF(D57="","",B57*D57))</f>
        <v/>
      </c>
      <c r="F57" s="58"/>
      <c r="G57" s="58"/>
    </row>
    <row r="58" spans="1:9">
      <c r="B58" s="123"/>
      <c r="D58" s="160"/>
      <c r="E58" s="172" t="str">
        <f>IF(B58="","",IF(E55="","",IF(E49="","",SUM(E55,E49)*B58)))</f>
        <v/>
      </c>
      <c r="F58" s="122"/>
      <c r="G58" s="58"/>
    </row>
    <row r="59" spans="1:9">
      <c r="A59" s="148"/>
      <c r="B59" s="150" t="s">
        <v>77</v>
      </c>
      <c r="C59" s="148"/>
      <c r="D59" s="161" t="s">
        <v>43</v>
      </c>
      <c r="E59" s="153" t="str">
        <f>IF(SUM(E57:E58)=0,"",(SUM(E57:E58)))</f>
        <v/>
      </c>
      <c r="F59" s="58"/>
      <c r="G59" s="58"/>
    </row>
    <row r="60" spans="1:9" ht="15" thickBot="1">
      <c r="A60" s="151"/>
      <c r="B60" s="151"/>
      <c r="C60" s="151"/>
      <c r="D60" s="152" t="s">
        <v>42</v>
      </c>
      <c r="E60" s="154" t="str">
        <f>IF(E49="","",IF(E55="","",IF(E59="","",SUM(E49,E55,E59))))</f>
        <v/>
      </c>
      <c r="F60" s="65"/>
      <c r="G60" s="60"/>
    </row>
    <row r="61" spans="1:9">
      <c r="D61" s="100" t="s">
        <v>48</v>
      </c>
      <c r="E61" s="6"/>
      <c r="F61" s="90" t="s">
        <v>75</v>
      </c>
    </row>
    <row r="63" spans="1:9">
      <c r="B63" s="169"/>
      <c r="E63" s="6"/>
    </row>
    <row r="65" spans="2:2" ht="18">
      <c r="B65" s="170"/>
    </row>
    <row r="69" spans="2:2">
      <c r="B69" s="67"/>
    </row>
  </sheetData>
  <sheetProtection algorithmName="SHA-512" hashValue="v92dycUBp9hfrh7cCFVj1yQOHuI7rCdR4RMfVqqJiiF48+TX01gAhSeXoTg4ElZ2yvfpBgXMEHk/6n++2FOHdg==" saltValue="u3eyW97nFpkZj6z8sXEtPQ==" spinCount="100000" sheet="1" objects="1" scenarios="1" selectLockedCells="1"/>
  <customSheetViews>
    <customSheetView guid="{12662B43-E3B0-4CE1-A6C6-ECDCC72A90AF}">
      <selection activeCell="B4" sqref="B4"/>
      <pageMargins left="0.19685039370078741" right="0.19685039370078741" top="0.19685039370078741" bottom="0.19685039370078741" header="0.51181102362204722" footer="0.51181102362204722"/>
      <printOptions horizontalCentered="1"/>
      <pageSetup paperSize="9" orientation="portrait" horizontalDpi="0" verticalDpi="0" r:id="rId1"/>
      <headerFooter alignWithMargins="0"/>
    </customSheetView>
  </customSheetViews>
  <mergeCells count="31">
    <mergeCell ref="F51:G51"/>
    <mergeCell ref="D2:G2"/>
    <mergeCell ref="E1:F1"/>
    <mergeCell ref="F50:G50"/>
    <mergeCell ref="F21:G21"/>
    <mergeCell ref="F32:G32"/>
    <mergeCell ref="F40:G40"/>
    <mergeCell ref="D22:E22"/>
    <mergeCell ref="D12:G12"/>
    <mergeCell ref="F24:G25"/>
    <mergeCell ref="F26:G26"/>
    <mergeCell ref="F4:G4"/>
    <mergeCell ref="A5:G5"/>
    <mergeCell ref="D10:G10"/>
    <mergeCell ref="B6:C6"/>
    <mergeCell ref="F22:G22"/>
    <mergeCell ref="F23:G23"/>
    <mergeCell ref="A1:C1"/>
    <mergeCell ref="A2:C2"/>
    <mergeCell ref="A3:C3"/>
    <mergeCell ref="A22:C22"/>
    <mergeCell ref="A20:G20"/>
    <mergeCell ref="A13:G13"/>
    <mergeCell ref="E18:G19"/>
    <mergeCell ref="A14:G14"/>
    <mergeCell ref="D6:G6"/>
    <mergeCell ref="D7:G7"/>
    <mergeCell ref="D8:G8"/>
    <mergeCell ref="D11:G11"/>
    <mergeCell ref="E16:G16"/>
    <mergeCell ref="E17:G17"/>
  </mergeCells>
  <phoneticPr fontId="2" type="noConversion"/>
  <printOptions horizontalCentered="1"/>
  <pageMargins left="0.19685039370078741" right="0.19685039370078741" top="0.19685039370078741" bottom="0.19685039370078741" header="0.51181102362204722" footer="0.51181102362204722"/>
  <pageSetup paperSize="9" scale="93" orientation="portrait" horizontalDpi="0" verticalDpi="0" r:id="rId2"/>
  <headerFooter alignWithMargins="0"/>
  <ignoredErrors>
    <ignoredError sqref="D6:G9 C55:D55 D18:D19 A2:C3 D57 E53 G34:G36 B24 E51:E52 B36 B26 B25 E54 D10:G12 E56 B48 F34 B27 B28 B29 B30 B31 B32 B33 B34 B35 B41 B37 B38 B39 B40 B42 B43 B44 B45 B46 B47 E57" unlocked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DATA</vt:lpstr>
      <vt:lpstr>DEVIS</vt:lpstr>
      <vt:lpstr>DEVIS CLIENT</vt:lpstr>
      <vt:lpstr>ORDRE DE SERVICE</vt:lpstr>
      <vt:lpstr>'DEVIS CLIENT'!OLE_LINK1</vt:lpstr>
      <vt:lpstr>DATA!Zone_d_impression</vt:lpstr>
    </vt:vector>
  </TitlesOfParts>
  <Company>perso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PASTORE</dc:creator>
  <cp:lastModifiedBy>Florian Bérard</cp:lastModifiedBy>
  <cp:lastPrinted>2016-10-18T07:55:00Z</cp:lastPrinted>
  <dcterms:created xsi:type="dcterms:W3CDTF">2004-06-06T07:18:32Z</dcterms:created>
  <dcterms:modified xsi:type="dcterms:W3CDTF">2016-11-06T08:15:09Z</dcterms:modified>
</cp:coreProperties>
</file>