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Collecte des réponses" sheetId="1" r:id="rId1"/>
    <sheet name="Etablissements" sheetId="2" r:id="rId2"/>
    <sheet name="PPRE bruts" sheetId="3" r:id="rId3"/>
    <sheet name="PPRE en %" sheetId="4" r:id="rId4"/>
    <sheet name="PPRE et Maths" sheetId="5" r:id="rId5"/>
  </sheets>
  <definedNames/>
  <calcPr fullCalcOnLoad="1"/>
</workbook>
</file>

<file path=xl/sharedStrings.xml><?xml version="1.0" encoding="utf-8"?>
<sst xmlns="http://schemas.openxmlformats.org/spreadsheetml/2006/main" count="150" uniqueCount="62">
  <si>
    <t>Enquête PPRE</t>
  </si>
  <si>
    <t>Pourcentages d'élèves de 6e concernés par un PPRE par établissement</t>
  </si>
  <si>
    <t>[0%-5%[</t>
  </si>
  <si>
    <t>[5%-10%[</t>
  </si>
  <si>
    <t>[10%-15%[</t>
  </si>
  <si>
    <t>[15%-20%[</t>
  </si>
  <si>
    <t>[20%-25%[</t>
  </si>
  <si>
    <t>[25%-30%[</t>
  </si>
  <si>
    <t>[30%-35%[</t>
  </si>
  <si>
    <t>[35%-40%[</t>
  </si>
  <si>
    <t>Nombre d'établissements</t>
  </si>
  <si>
    <t xml:space="preserve">OUI </t>
  </si>
  <si>
    <t>NON</t>
  </si>
  <si>
    <t>PPRE pris en compte dans le projet d'établissement</t>
  </si>
  <si>
    <t>Exitence d'un groupe de travail PPRE dans l'établissement</t>
  </si>
  <si>
    <t>PPRE pris en compte dans les conseils pédagogiques</t>
  </si>
  <si>
    <t>Intervention de personnes PPRE dans l'accompagnement des équipes</t>
  </si>
  <si>
    <t>Stage d'initiative locale</t>
  </si>
  <si>
    <t>Stage du PAF</t>
  </si>
  <si>
    <t>Réunions à l'initiative du bassin</t>
  </si>
  <si>
    <t>Prise en compte de la problématique PPRE dans ces liaisons</t>
  </si>
  <si>
    <t>Existence de contrat formalisé de PPRE</t>
  </si>
  <si>
    <t>Entretien du professeur principal avec l'élève</t>
  </si>
  <si>
    <t>Entretien du professeur principal avec la famille</t>
  </si>
  <si>
    <t>Réunion professeur principal-professeurs de la classe</t>
  </si>
  <si>
    <t>Entretien professeur principal-professeur de Mathématiques</t>
  </si>
  <si>
    <t>Existence de document de liaison PPRE entre professeurs</t>
  </si>
  <si>
    <t>Existence de document de liaison PPRE entre professeurs et intervenants extérieurs</t>
  </si>
  <si>
    <t>Moyens spécifiques alloués aux PPRE</t>
  </si>
  <si>
    <t>Impact sur l'horaire attribué à l'aide</t>
  </si>
  <si>
    <t>Enseignants de Mathématiques impliqués dans les PPRE</t>
  </si>
  <si>
    <t>Impact des PPRE dans l'enseignement de la discilpline</t>
  </si>
  <si>
    <t>Existence de PPRE présentant un volet disciplinaire mathématique</t>
  </si>
  <si>
    <t>[0%-25%[</t>
  </si>
  <si>
    <t>[25%-50%[</t>
  </si>
  <si>
    <t>[50%-75%[</t>
  </si>
  <si>
    <t>[75%-100%[</t>
  </si>
  <si>
    <t>Prise en compte des objectifs visés en cours</t>
  </si>
  <si>
    <t>Prise en compte des objectifs atteints dans les résultats en mathématiques</t>
  </si>
  <si>
    <t>Efficacité des PPRE reconnue</t>
  </si>
  <si>
    <t>Redoublements vraisemblablement évités grâce aux PPRE</t>
  </si>
  <si>
    <t>Redoublements envisagés parmi les élèves relevant du PPRE</t>
  </si>
  <si>
    <t>NON REPONSE</t>
  </si>
  <si>
    <t>non réponse</t>
  </si>
  <si>
    <t>Redoublements envisagés pour des élèves sans PPRE</t>
  </si>
  <si>
    <t xml:space="preserve">Pourcentage </t>
  </si>
  <si>
    <t>Non réponse</t>
  </si>
  <si>
    <t>Impact des PPRE dans l'enseignement de la discipline</t>
  </si>
  <si>
    <t>PPRE dans l'établissement</t>
  </si>
  <si>
    <t>Enquête PPRE - 2006/2007</t>
  </si>
  <si>
    <t>Formation</t>
  </si>
  <si>
    <t>Liaisons</t>
  </si>
  <si>
    <t>Mise en œuvre</t>
  </si>
  <si>
    <t>Moyens</t>
  </si>
  <si>
    <t>PPRE et Mathématiques</t>
  </si>
  <si>
    <t>Efficacité et redoublements</t>
  </si>
  <si>
    <t>Existence de stage de liaison CM2-6e</t>
  </si>
  <si>
    <t>établissements</t>
  </si>
  <si>
    <t>Non réponses</t>
  </si>
  <si>
    <t>225 établissements</t>
  </si>
  <si>
    <t>non réponses</t>
  </si>
  <si>
    <t>Pourcentages d'élèves de 6ème concernés par un PPRE par établissement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</si>
</sst>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4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0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2"/>
    </font>
    <font>
      <b/>
      <sz val="8.75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2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3" fillId="0" borderId="1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Etablissements!$A$6</c:f>
              <c:strCache>
                <c:ptCount val="1"/>
                <c:pt idx="0">
                  <c:v>Nombre d'établissements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Etablissements!$B$5:$J$5</c:f>
              <c:strCache/>
            </c:strRef>
          </c:cat>
          <c:val>
            <c:numRef>
              <c:f>Etablissements!$B$6:$J$6</c:f>
              <c:numCache/>
            </c:numRef>
          </c:val>
        </c:ser>
        <c:axId val="41953663"/>
        <c:axId val="42038648"/>
      </c:barChart>
      <c:catAx>
        <c:axId val="4195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Pourcentage d'élèves de 6ème de l'établissement concernés par un PPRE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38648"/>
        <c:crosses val="autoZero"/>
        <c:auto val="1"/>
        <c:lblOffset val="100"/>
        <c:noMultiLvlLbl val="0"/>
      </c:catAx>
      <c:valAx>
        <c:axId val="4203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Nombre d'établissements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53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'PPRE et Maths'!$A$8</c:f>
              <c:strCache>
                <c:ptCount val="1"/>
                <c:pt idx="0">
                  <c:v>Nombre d'établissements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'PPRE et Maths'!$B$7:$F$7</c:f>
              <c:strCache/>
            </c:strRef>
          </c:cat>
          <c:val>
            <c:numRef>
              <c:f>'PPRE et Maths'!$B$8:$F$8</c:f>
              <c:numCache/>
            </c:numRef>
          </c:val>
        </c:ser>
        <c:axId val="42803513"/>
        <c:axId val="49687298"/>
      </c:barChart>
      <c:catAx>
        <c:axId val="42803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Pourcentage de PPRE présentant un volet Mathématiques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87298"/>
        <c:crosses val="autoZero"/>
        <c:auto val="1"/>
        <c:lblOffset val="100"/>
        <c:noMultiLvlLbl val="0"/>
      </c:catAx>
      <c:valAx>
        <c:axId val="49687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Nombre d'établissements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035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</xdr:row>
      <xdr:rowOff>66675</xdr:rowOff>
    </xdr:from>
    <xdr:to>
      <xdr:col>9</xdr:col>
      <xdr:colOff>352425</xdr:colOff>
      <xdr:row>35</xdr:row>
      <xdr:rowOff>38100</xdr:rowOff>
    </xdr:to>
    <xdr:graphicFrame>
      <xdr:nvGraphicFramePr>
        <xdr:cNvPr id="1" name="Chart 2"/>
        <xdr:cNvGraphicFramePr/>
      </xdr:nvGraphicFramePr>
      <xdr:xfrm>
        <a:off x="123825" y="2533650"/>
        <a:ext cx="70580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9525</xdr:rowOff>
    </xdr:from>
    <xdr:to>
      <xdr:col>5</xdr:col>
      <xdr:colOff>752475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9050" y="2724150"/>
        <a:ext cx="4953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workbookViewId="0" topLeftCell="B1">
      <selection activeCell="L10" sqref="L10"/>
    </sheetView>
  </sheetViews>
  <sheetFormatPr defaultColWidth="11.421875" defaultRowHeight="12.75"/>
  <cols>
    <col min="1" max="1" width="19.8515625" style="0" customWidth="1"/>
    <col min="10" max="10" width="23.00390625" style="0" customWidth="1"/>
  </cols>
  <sheetData>
    <row r="1" spans="4:256" s="1" customFormat="1" ht="19.5">
      <c r="D1" s="2" t="s">
        <v>0</v>
      </c>
      <c r="I1" s="1">
        <f>157+43+25</f>
        <v>225</v>
      </c>
      <c r="J1" s="1" t="s">
        <v>57</v>
      </c>
      <c r="IT1"/>
      <c r="IU1"/>
      <c r="IV1"/>
    </row>
    <row r="2" ht="12.75">
      <c r="L2" s="19"/>
    </row>
    <row r="3" spans="1:12" ht="53.25" customHeight="1">
      <c r="A3" s="3" t="s">
        <v>1</v>
      </c>
      <c r="B3" s="12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6" t="s">
        <v>9</v>
      </c>
      <c r="J3" s="17" t="s">
        <v>43</v>
      </c>
      <c r="L3" s="18"/>
    </row>
    <row r="4" spans="1:10" ht="30" customHeight="1">
      <c r="A4" s="5" t="s">
        <v>10</v>
      </c>
      <c r="B4" s="24">
        <f>46+7+9</f>
        <v>62</v>
      </c>
      <c r="C4" s="25">
        <f>17+5+5</f>
        <v>27</v>
      </c>
      <c r="D4" s="26">
        <f>24+4+3</f>
        <v>31</v>
      </c>
      <c r="E4" s="26">
        <f>11+4+2</f>
        <v>17</v>
      </c>
      <c r="F4" s="26">
        <f>8+1+2</f>
        <v>11</v>
      </c>
      <c r="G4" s="26">
        <f>2+2</f>
        <v>4</v>
      </c>
      <c r="H4" s="26">
        <v>3</v>
      </c>
      <c r="I4" s="27">
        <v>1</v>
      </c>
      <c r="J4" s="24">
        <v>69</v>
      </c>
    </row>
    <row r="5" spans="254:256" s="6" customFormat="1" ht="12.75">
      <c r="IT5"/>
      <c r="IU5"/>
      <c r="IV5"/>
    </row>
    <row r="6" ht="12.75">
      <c r="A6" s="7"/>
    </row>
    <row r="7" ht="12.75">
      <c r="A7" s="7"/>
    </row>
    <row r="8" spans="2:10" ht="12.75">
      <c r="B8" s="68" t="s">
        <v>11</v>
      </c>
      <c r="C8" s="68"/>
      <c r="D8" s="68"/>
      <c r="E8" s="69"/>
      <c r="F8" s="70" t="s">
        <v>12</v>
      </c>
      <c r="G8" s="70"/>
      <c r="H8" s="70"/>
      <c r="I8" s="70"/>
      <c r="J8" s="15" t="s">
        <v>42</v>
      </c>
    </row>
    <row r="9" spans="1:256" s="9" customFormat="1" ht="36.75" customHeight="1">
      <c r="A9" s="8" t="s">
        <v>13</v>
      </c>
      <c r="B9" s="71">
        <f>82+13+12</f>
        <v>107</v>
      </c>
      <c r="C9" s="72"/>
      <c r="D9" s="72"/>
      <c r="E9" s="73"/>
      <c r="F9" s="55">
        <f>35+6+6</f>
        <v>47</v>
      </c>
      <c r="G9" s="55"/>
      <c r="H9" s="55"/>
      <c r="I9" s="55"/>
      <c r="J9" s="13">
        <f>$I$1-SUM(B9:I9)</f>
        <v>71</v>
      </c>
      <c r="IT9"/>
      <c r="IU9"/>
      <c r="IV9"/>
    </row>
    <row r="10" spans="1:256" s="9" customFormat="1" ht="38.25" customHeight="1">
      <c r="A10" s="8" t="s">
        <v>14</v>
      </c>
      <c r="B10" s="55">
        <f>77+10+10</f>
        <v>97</v>
      </c>
      <c r="C10" s="55"/>
      <c r="D10" s="55"/>
      <c r="E10" s="61"/>
      <c r="F10" s="55">
        <f>42+10+6</f>
        <v>58</v>
      </c>
      <c r="G10" s="55"/>
      <c r="H10" s="55"/>
      <c r="I10" s="55"/>
      <c r="J10" s="13">
        <f aca="true" t="shared" si="0" ref="J10:J31">$I$1-SUM(B10:I10)</f>
        <v>70</v>
      </c>
      <c r="IT10"/>
      <c r="IU10"/>
      <c r="IV10"/>
    </row>
    <row r="11" spans="1:256" s="9" customFormat="1" ht="37.5" customHeight="1">
      <c r="A11" s="8" t="s">
        <v>15</v>
      </c>
      <c r="B11" s="66">
        <f>66+10+13</f>
        <v>89</v>
      </c>
      <c r="C11" s="66"/>
      <c r="D11" s="66"/>
      <c r="E11" s="67"/>
      <c r="F11" s="55">
        <f>48+8+4</f>
        <v>60</v>
      </c>
      <c r="G11" s="55"/>
      <c r="H11" s="55"/>
      <c r="I11" s="55"/>
      <c r="J11" s="13">
        <f t="shared" si="0"/>
        <v>76</v>
      </c>
      <c r="IT11"/>
      <c r="IU11"/>
      <c r="IV11"/>
    </row>
    <row r="12" spans="1:256" s="9" customFormat="1" ht="60.75" customHeight="1">
      <c r="A12" s="8" t="s">
        <v>16</v>
      </c>
      <c r="B12" s="58">
        <f>5+5+1+5+1+3+1+6+4+6</f>
        <v>37</v>
      </c>
      <c r="C12" s="58"/>
      <c r="D12" s="58"/>
      <c r="E12" s="59"/>
      <c r="F12" s="55">
        <f>13+10+8+3+19+2+6+5+18+14+14</f>
        <v>112</v>
      </c>
      <c r="G12" s="55"/>
      <c r="H12" s="55"/>
      <c r="I12" s="55"/>
      <c r="J12" s="13">
        <f t="shared" si="0"/>
        <v>76</v>
      </c>
      <c r="IT12"/>
      <c r="IU12"/>
      <c r="IV12"/>
    </row>
    <row r="13" spans="1:256" s="9" customFormat="1" ht="24" customHeight="1">
      <c r="A13" s="8" t="s">
        <v>17</v>
      </c>
      <c r="B13" s="58">
        <f>4+1+2+2+5+6+1+0+6+8+3</f>
        <v>38</v>
      </c>
      <c r="C13" s="58"/>
      <c r="D13" s="58"/>
      <c r="E13" s="59"/>
      <c r="F13" s="55">
        <f>16+7+1+2+9+7+7+2+15+10+14</f>
        <v>90</v>
      </c>
      <c r="G13" s="55"/>
      <c r="H13" s="55"/>
      <c r="I13" s="55"/>
      <c r="J13" s="13">
        <f t="shared" si="0"/>
        <v>97</v>
      </c>
      <c r="IT13"/>
      <c r="IU13"/>
      <c r="IV13"/>
    </row>
    <row r="14" spans="1:256" s="9" customFormat="1" ht="18.75" customHeight="1">
      <c r="A14" s="8" t="s">
        <v>18</v>
      </c>
      <c r="B14" s="58">
        <f>7+1+2+2+4+6+1+6+14+4+6</f>
        <v>53</v>
      </c>
      <c r="C14" s="58"/>
      <c r="D14" s="58"/>
      <c r="E14" s="59"/>
      <c r="F14" s="55">
        <f>14+1+5+2+10+8+6+2+2+12+11</f>
        <v>73</v>
      </c>
      <c r="G14" s="55"/>
      <c r="H14" s="55"/>
      <c r="I14" s="55"/>
      <c r="J14" s="13">
        <f t="shared" si="0"/>
        <v>99</v>
      </c>
      <c r="IT14"/>
      <c r="IU14"/>
      <c r="IV14"/>
    </row>
    <row r="15" spans="1:256" s="9" customFormat="1" ht="25.5" customHeight="1">
      <c r="A15" s="8" t="s">
        <v>19</v>
      </c>
      <c r="B15" s="58">
        <f>3+4+11+6+9+1+4+8+5</f>
        <v>51</v>
      </c>
      <c r="C15" s="58"/>
      <c r="D15" s="58"/>
      <c r="E15" s="59"/>
      <c r="F15" s="55">
        <f>10+2+6+1+10+6+3+3+12+8+13</f>
        <v>74</v>
      </c>
      <c r="G15" s="55"/>
      <c r="H15" s="55"/>
      <c r="I15" s="55"/>
      <c r="J15" s="13">
        <f t="shared" si="0"/>
        <v>100</v>
      </c>
      <c r="IT15"/>
      <c r="IU15"/>
      <c r="IV15"/>
    </row>
    <row r="16" spans="1:256" s="9" customFormat="1" ht="29.25" customHeight="1">
      <c r="A16" s="23" t="s">
        <v>56</v>
      </c>
      <c r="B16" s="58">
        <f>20+4+10+4+6+14+12+2+13+18+17</f>
        <v>120</v>
      </c>
      <c r="C16" s="58"/>
      <c r="D16" s="58"/>
      <c r="E16" s="59"/>
      <c r="F16" s="55">
        <f>4+2+1+3+1+12+2+1</f>
        <v>26</v>
      </c>
      <c r="G16" s="55"/>
      <c r="H16" s="55"/>
      <c r="I16" s="55"/>
      <c r="J16" s="13">
        <f t="shared" si="0"/>
        <v>79</v>
      </c>
      <c r="IT16"/>
      <c r="IU16"/>
      <c r="IV16"/>
    </row>
    <row r="17" spans="1:256" s="9" customFormat="1" ht="36" customHeight="1">
      <c r="A17" s="8" t="s">
        <v>20</v>
      </c>
      <c r="B17" s="59">
        <f>13+2+5+1+8+1+11+13+15+14+13</f>
        <v>96</v>
      </c>
      <c r="C17" s="64"/>
      <c r="D17" s="64"/>
      <c r="E17" s="65"/>
      <c r="F17" s="55">
        <f>8+1+3+3+3+3+8+2+7+3+4</f>
        <v>45</v>
      </c>
      <c r="G17" s="55"/>
      <c r="H17" s="55"/>
      <c r="I17" s="55"/>
      <c r="J17" s="13">
        <f t="shared" si="0"/>
        <v>84</v>
      </c>
      <c r="IT17"/>
      <c r="IU17"/>
      <c r="IV17"/>
    </row>
    <row r="18" spans="1:256" s="9" customFormat="1" ht="27" customHeight="1">
      <c r="A18" s="8" t="s">
        <v>21</v>
      </c>
      <c r="B18" s="59">
        <f>20+2+6+3+12+14+10+1+19+20+18</f>
        <v>125</v>
      </c>
      <c r="C18" s="64"/>
      <c r="D18" s="64"/>
      <c r="E18" s="65"/>
      <c r="F18" s="61">
        <f>5+5+3+7+3+1+1+5+2</f>
        <v>32</v>
      </c>
      <c r="G18" s="62"/>
      <c r="H18" s="62"/>
      <c r="I18" s="63"/>
      <c r="J18" s="13">
        <f t="shared" si="0"/>
        <v>68</v>
      </c>
      <c r="IT18"/>
      <c r="IU18"/>
      <c r="IV18"/>
    </row>
    <row r="19" spans="1:256" s="9" customFormat="1" ht="37.5" customHeight="1">
      <c r="A19" s="8" t="s">
        <v>22</v>
      </c>
      <c r="B19" s="58">
        <f>23+3+8+4+16+18+11+3+22+18+18</f>
        <v>144</v>
      </c>
      <c r="C19" s="58"/>
      <c r="D19" s="58"/>
      <c r="E19" s="59"/>
      <c r="F19" s="55">
        <f>1+1+1+2+1+3+1</f>
        <v>10</v>
      </c>
      <c r="G19" s="55"/>
      <c r="H19" s="55"/>
      <c r="I19" s="55"/>
      <c r="J19" s="13">
        <f t="shared" si="0"/>
        <v>71</v>
      </c>
      <c r="IT19"/>
      <c r="IU19"/>
      <c r="IV19"/>
    </row>
    <row r="20" spans="1:256" s="9" customFormat="1" ht="35.25" customHeight="1">
      <c r="A20" s="8" t="s">
        <v>23</v>
      </c>
      <c r="B20" s="58">
        <f>25+4+8+3+15+16+10+3+25+20+17</f>
        <v>146</v>
      </c>
      <c r="C20" s="58"/>
      <c r="D20" s="58"/>
      <c r="E20" s="59"/>
      <c r="F20" s="55">
        <f>2+2+3+1+1+1+2</f>
        <v>12</v>
      </c>
      <c r="G20" s="55"/>
      <c r="H20" s="55"/>
      <c r="I20" s="55"/>
      <c r="J20" s="13">
        <f t="shared" si="0"/>
        <v>67</v>
      </c>
      <c r="IT20"/>
      <c r="IU20"/>
      <c r="IV20"/>
    </row>
    <row r="21" spans="1:256" s="9" customFormat="1" ht="40.5" customHeight="1">
      <c r="A21" s="8" t="s">
        <v>24</v>
      </c>
      <c r="B21" s="58">
        <f>19+4+7+3+12+13+8+2+27+16+14</f>
        <v>125</v>
      </c>
      <c r="C21" s="58"/>
      <c r="D21" s="58"/>
      <c r="E21" s="59"/>
      <c r="F21" s="55">
        <f>4+2+2+6+5+4+1+4+5+3</f>
        <v>36</v>
      </c>
      <c r="G21" s="55"/>
      <c r="H21" s="55"/>
      <c r="I21" s="55"/>
      <c r="J21" s="13">
        <f t="shared" si="0"/>
        <v>64</v>
      </c>
      <c r="IT21"/>
      <c r="IU21"/>
      <c r="IV21"/>
    </row>
    <row r="22" spans="1:256" s="9" customFormat="1" ht="39" customHeight="1">
      <c r="A22" s="8" t="s">
        <v>25</v>
      </c>
      <c r="B22" s="58">
        <f>19+4+6+2+10+13+9+2+20+16+15</f>
        <v>116</v>
      </c>
      <c r="C22" s="58"/>
      <c r="D22" s="58"/>
      <c r="E22" s="59"/>
      <c r="F22" s="55">
        <f>6+3+2+8+5+3+1+4+5+2</f>
        <v>39</v>
      </c>
      <c r="G22" s="55"/>
      <c r="H22" s="55"/>
      <c r="I22" s="55"/>
      <c r="J22" s="13">
        <f t="shared" si="0"/>
        <v>70</v>
      </c>
      <c r="IT22"/>
      <c r="IU22"/>
      <c r="IV22"/>
    </row>
    <row r="23" spans="1:256" s="9" customFormat="1" ht="48" customHeight="1">
      <c r="A23" s="8" t="s">
        <v>26</v>
      </c>
      <c r="B23" s="58">
        <f>13+3+4+3+5+5+6+15+12+13</f>
        <v>79</v>
      </c>
      <c r="C23" s="58"/>
      <c r="D23" s="58"/>
      <c r="E23" s="59"/>
      <c r="F23" s="55">
        <f>9+1+5+2+14+12+4+3+11+8+6</f>
        <v>75</v>
      </c>
      <c r="G23" s="55"/>
      <c r="H23" s="55"/>
      <c r="I23" s="55"/>
      <c r="J23" s="13">
        <f t="shared" si="0"/>
        <v>71</v>
      </c>
      <c r="IT23"/>
      <c r="IU23"/>
      <c r="IV23"/>
    </row>
    <row r="24" spans="1:256" s="9" customFormat="1" ht="59.25" customHeight="1">
      <c r="A24" s="8" t="s">
        <v>27</v>
      </c>
      <c r="B24" s="58">
        <f>6+1+3+2+2+2+3+1+6+10+4</f>
        <v>40</v>
      </c>
      <c r="C24" s="58"/>
      <c r="D24" s="58"/>
      <c r="E24" s="59"/>
      <c r="F24" s="55">
        <f>14+3+4+2+15+12+6+2+11+10+15</f>
        <v>94</v>
      </c>
      <c r="G24" s="55"/>
      <c r="H24" s="55"/>
      <c r="I24" s="55"/>
      <c r="J24" s="13">
        <f t="shared" si="0"/>
        <v>91</v>
      </c>
      <c r="IT24"/>
      <c r="IU24"/>
      <c r="IV24"/>
    </row>
    <row r="25" spans="1:256" s="9" customFormat="1" ht="38.25" customHeight="1">
      <c r="A25" s="8" t="s">
        <v>28</v>
      </c>
      <c r="B25" s="58">
        <f>6+1+1+4+4+3+8+8+5</f>
        <v>40</v>
      </c>
      <c r="C25" s="58"/>
      <c r="D25" s="58"/>
      <c r="E25" s="59"/>
      <c r="F25" s="55">
        <f>15+2+8+4+10+12+3+7+15+4+14</f>
        <v>94</v>
      </c>
      <c r="G25" s="55"/>
      <c r="H25" s="55"/>
      <c r="I25" s="55"/>
      <c r="J25" s="13">
        <f t="shared" si="0"/>
        <v>91</v>
      </c>
      <c r="IT25"/>
      <c r="IU25"/>
      <c r="IV25"/>
    </row>
    <row r="26" spans="1:256" s="9" customFormat="1" ht="32.25" customHeight="1">
      <c r="A26" s="8" t="s">
        <v>29</v>
      </c>
      <c r="B26" s="58">
        <f>7+1+0+3+4+3+3+5+2</f>
        <v>28</v>
      </c>
      <c r="C26" s="58"/>
      <c r="D26" s="58"/>
      <c r="E26" s="59"/>
      <c r="F26" s="55">
        <f>11+1+3+4+6+8+3+2+12+9+9</f>
        <v>68</v>
      </c>
      <c r="G26" s="55"/>
      <c r="H26" s="55"/>
      <c r="I26" s="55"/>
      <c r="J26" s="13">
        <f t="shared" si="0"/>
        <v>129</v>
      </c>
      <c r="IT26"/>
      <c r="IU26"/>
      <c r="IV26"/>
    </row>
    <row r="27" spans="1:256" s="9" customFormat="1" ht="18.75" customHeight="1">
      <c r="A27" s="56"/>
      <c r="B27" s="56"/>
      <c r="C27" s="56"/>
      <c r="IT27"/>
      <c r="IU27"/>
      <c r="IV27"/>
    </row>
    <row r="28" spans="1:256" s="9" customFormat="1" ht="51">
      <c r="A28" s="8" t="s">
        <v>30</v>
      </c>
      <c r="B28" s="58">
        <f>17+3+4+2+10+14+3+8+15+17+13</f>
        <v>106</v>
      </c>
      <c r="C28" s="58"/>
      <c r="D28" s="58"/>
      <c r="E28" s="59"/>
      <c r="F28" s="55">
        <f>4+4+3+7+4+4+5+1+5</f>
        <v>37</v>
      </c>
      <c r="G28" s="55"/>
      <c r="H28" s="55"/>
      <c r="I28" s="55"/>
      <c r="J28" s="13">
        <f t="shared" si="0"/>
        <v>82</v>
      </c>
      <c r="IT28"/>
      <c r="IU28"/>
      <c r="IV28"/>
    </row>
    <row r="29" spans="1:256" s="9" customFormat="1" ht="38.25">
      <c r="A29" s="8" t="s">
        <v>31</v>
      </c>
      <c r="B29" s="58">
        <f>6+1+3+5+6+1+4+5+4</f>
        <v>35</v>
      </c>
      <c r="C29" s="58"/>
      <c r="D29" s="58"/>
      <c r="E29" s="59"/>
      <c r="F29" s="55">
        <f>6+5+4+5+7+3+1+8+7+7</f>
        <v>53</v>
      </c>
      <c r="G29" s="55"/>
      <c r="H29" s="55"/>
      <c r="I29" s="55"/>
      <c r="J29" s="13">
        <f t="shared" si="0"/>
        <v>137</v>
      </c>
      <c r="IT29"/>
      <c r="IU29"/>
      <c r="IV29"/>
    </row>
    <row r="30" spans="1:256" s="9" customFormat="1" ht="18.75" customHeight="1">
      <c r="A30" s="56"/>
      <c r="B30" s="60"/>
      <c r="C30" s="60"/>
      <c r="IT30"/>
      <c r="IU30"/>
      <c r="IV30"/>
    </row>
    <row r="31" spans="1:256" s="9" customFormat="1" ht="51">
      <c r="A31" s="8" t="s">
        <v>32</v>
      </c>
      <c r="B31" s="61">
        <f>12+2+3+6+7+4+1+10+7+5</f>
        <v>57</v>
      </c>
      <c r="C31" s="62"/>
      <c r="D31" s="62"/>
      <c r="E31" s="63"/>
      <c r="F31" s="61">
        <f>8+1+5+5+8+7+5+1+5+6+12</f>
        <v>63</v>
      </c>
      <c r="G31" s="62"/>
      <c r="H31" s="62"/>
      <c r="I31" s="63"/>
      <c r="J31" s="13">
        <f t="shared" si="0"/>
        <v>105</v>
      </c>
      <c r="IT31"/>
      <c r="IU31"/>
      <c r="IV31"/>
    </row>
    <row r="32" spans="1:256" s="9" customFormat="1" ht="18.75" customHeight="1">
      <c r="A32" s="56"/>
      <c r="B32" s="57"/>
      <c r="C32" s="57"/>
      <c r="D32" s="10" t="s">
        <v>33</v>
      </c>
      <c r="E32" s="11" t="s">
        <v>34</v>
      </c>
      <c r="F32" s="11" t="s">
        <v>35</v>
      </c>
      <c r="G32" s="46" t="s">
        <v>36</v>
      </c>
      <c r="H32" s="14" t="s">
        <v>46</v>
      </c>
      <c r="IT32"/>
      <c r="IU32"/>
      <c r="IV32"/>
    </row>
    <row r="33" spans="1:256" s="9" customFormat="1" ht="36.75" customHeight="1">
      <c r="A33" s="23" t="s">
        <v>45</v>
      </c>
      <c r="B33" s="20"/>
      <c r="C33" s="20"/>
      <c r="D33" s="21">
        <f>5+2+2</f>
        <v>9</v>
      </c>
      <c r="E33" s="22">
        <f>1+2</f>
        <v>3</v>
      </c>
      <c r="F33" s="22">
        <f>4+2+2+1</f>
        <v>9</v>
      </c>
      <c r="G33" s="28">
        <f>8+5</f>
        <v>13</v>
      </c>
      <c r="H33" s="13">
        <f>B31-SUM(D33:G33)</f>
        <v>23</v>
      </c>
      <c r="IT33"/>
      <c r="IU33"/>
      <c r="IV33"/>
    </row>
    <row r="34" spans="1:256" s="9" customFormat="1" ht="38.25">
      <c r="A34" s="8" t="s">
        <v>37</v>
      </c>
      <c r="B34" s="55">
        <f>17+1+1+2+7+10+6+12+10+8</f>
        <v>74</v>
      </c>
      <c r="C34" s="55"/>
      <c r="D34" s="55"/>
      <c r="E34" s="55"/>
      <c r="F34" s="55">
        <f>2+1+1+2+4+3+0+3+4</f>
        <v>20</v>
      </c>
      <c r="G34" s="55"/>
      <c r="H34" s="55"/>
      <c r="I34" s="55"/>
      <c r="J34" s="13">
        <f aca="true" t="shared" si="1" ref="J34:J39">$I$1-SUM(B34:I34)</f>
        <v>131</v>
      </c>
      <c r="IT34"/>
      <c r="IU34"/>
      <c r="IV34"/>
    </row>
    <row r="35" spans="1:256" s="9" customFormat="1" ht="51">
      <c r="A35" s="8" t="s">
        <v>38</v>
      </c>
      <c r="B35" s="55">
        <f>10+1+1+2+3+6+5+4+9+8</f>
        <v>49</v>
      </c>
      <c r="C35" s="55"/>
      <c r="D35" s="55"/>
      <c r="E35" s="55"/>
      <c r="F35" s="55">
        <f>25+3+3</f>
        <v>31</v>
      </c>
      <c r="G35" s="55"/>
      <c r="H35" s="55"/>
      <c r="I35" s="55"/>
      <c r="J35" s="13">
        <f t="shared" si="1"/>
        <v>145</v>
      </c>
      <c r="IT35"/>
      <c r="IU35"/>
      <c r="IV35"/>
    </row>
    <row r="36" spans="1:256" s="9" customFormat="1" ht="25.5">
      <c r="A36" s="8" t="s">
        <v>39</v>
      </c>
      <c r="B36" s="55">
        <f>11+2+3+2+4+3+4+9+6+6</f>
        <v>50</v>
      </c>
      <c r="C36" s="55"/>
      <c r="D36" s="55"/>
      <c r="E36" s="55"/>
      <c r="F36" s="55">
        <f>3+1+3+5+3+2+1+4+3</f>
        <v>25</v>
      </c>
      <c r="G36" s="55"/>
      <c r="H36" s="55"/>
      <c r="I36" s="55"/>
      <c r="J36" s="13">
        <f t="shared" si="1"/>
        <v>150</v>
      </c>
      <c r="IT36"/>
      <c r="IU36"/>
      <c r="IV36"/>
    </row>
    <row r="37" spans="1:256" s="9" customFormat="1" ht="51">
      <c r="A37" s="8" t="s">
        <v>40</v>
      </c>
      <c r="B37" s="55">
        <f>5+1+0+6+4+4+5+2+3</f>
        <v>30</v>
      </c>
      <c r="C37" s="55"/>
      <c r="D37" s="55"/>
      <c r="E37" s="55"/>
      <c r="F37" s="55">
        <f>8+1+1+2+3+1+1+3+4+4</f>
        <v>28</v>
      </c>
      <c r="G37" s="55"/>
      <c r="H37" s="55"/>
      <c r="I37" s="55"/>
      <c r="J37" s="13">
        <f t="shared" si="1"/>
        <v>167</v>
      </c>
      <c r="IT37"/>
      <c r="IU37"/>
      <c r="IV37"/>
    </row>
    <row r="38" spans="1:256" s="9" customFormat="1" ht="51">
      <c r="A38" s="8" t="s">
        <v>41</v>
      </c>
      <c r="B38" s="55">
        <f>10+3+3+8+6+2+7+7+6</f>
        <v>52</v>
      </c>
      <c r="C38" s="55"/>
      <c r="D38" s="55"/>
      <c r="E38" s="55"/>
      <c r="F38" s="55">
        <f>5+4+4+3+1+3+2+5</f>
        <v>27</v>
      </c>
      <c r="G38" s="55"/>
      <c r="H38" s="55"/>
      <c r="I38" s="55"/>
      <c r="J38" s="13">
        <f t="shared" si="1"/>
        <v>146</v>
      </c>
      <c r="IT38"/>
      <c r="IU38"/>
      <c r="IV38"/>
    </row>
    <row r="39" spans="1:10" ht="38.25">
      <c r="A39" s="23" t="s">
        <v>44</v>
      </c>
      <c r="B39" s="55">
        <f>12+1+1+2+9+4+2+9+8+8</f>
        <v>56</v>
      </c>
      <c r="C39" s="55"/>
      <c r="D39" s="55"/>
      <c r="E39" s="55"/>
      <c r="F39" s="55">
        <f>5+2+1+2+2+4+1+2+1</f>
        <v>20</v>
      </c>
      <c r="G39" s="55"/>
      <c r="H39" s="55"/>
      <c r="I39" s="55"/>
      <c r="J39" s="13">
        <f t="shared" si="1"/>
        <v>149</v>
      </c>
    </row>
  </sheetData>
  <mergeCells count="59"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A27:C27"/>
    <mergeCell ref="B28:E28"/>
    <mergeCell ref="F28:I28"/>
    <mergeCell ref="B29:E29"/>
    <mergeCell ref="F29:I29"/>
    <mergeCell ref="A30:C30"/>
    <mergeCell ref="B31:E31"/>
    <mergeCell ref="F31:I31"/>
    <mergeCell ref="A32:C32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</mergeCells>
  <printOptions/>
  <pageMargins left="0.7875" right="0.7875" top="0.39375" bottom="0.393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workbookViewId="0" topLeftCell="A1">
      <selection activeCell="A6" sqref="A6"/>
    </sheetView>
  </sheetViews>
  <sheetFormatPr defaultColWidth="11.421875" defaultRowHeight="12.75"/>
  <cols>
    <col min="1" max="1" width="27.00390625" style="6" customWidth="1"/>
    <col min="2" max="10" width="9.421875" style="6" customWidth="1"/>
    <col min="11" max="16384" width="27.00390625" style="6" customWidth="1"/>
  </cols>
  <sheetData>
    <row r="1" spans="1:10" ht="15.75">
      <c r="A1" s="74" t="s">
        <v>49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.7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>
      <c r="A3" s="51"/>
      <c r="B3" s="51"/>
      <c r="C3" s="51"/>
      <c r="D3" s="51"/>
      <c r="E3" s="51"/>
      <c r="F3" s="51"/>
      <c r="G3" s="51"/>
      <c r="H3" s="54" t="s">
        <v>59</v>
      </c>
      <c r="I3" s="51"/>
      <c r="J3" s="51"/>
    </row>
    <row r="5" spans="1:10" ht="46.5" customHeight="1">
      <c r="A5" s="3" t="s">
        <v>61</v>
      </c>
      <c r="B5" s="47" t="s">
        <v>2</v>
      </c>
      <c r="C5" s="48" t="s">
        <v>3</v>
      </c>
      <c r="D5" s="48" t="s">
        <v>4</v>
      </c>
      <c r="E5" s="48" t="s">
        <v>5</v>
      </c>
      <c r="F5" s="48" t="s">
        <v>6</v>
      </c>
      <c r="G5" s="48" t="s">
        <v>7</v>
      </c>
      <c r="H5" s="48" t="s">
        <v>8</v>
      </c>
      <c r="I5" s="49" t="s">
        <v>9</v>
      </c>
      <c r="J5" s="50" t="s">
        <v>60</v>
      </c>
    </row>
    <row r="6" spans="1:10" ht="24" customHeight="1">
      <c r="A6" s="5" t="s">
        <v>10</v>
      </c>
      <c r="B6" s="24">
        <v>62</v>
      </c>
      <c r="C6" s="25">
        <v>27</v>
      </c>
      <c r="D6" s="26">
        <v>31</v>
      </c>
      <c r="E6" s="26">
        <v>17</v>
      </c>
      <c r="F6" s="26">
        <v>11</v>
      </c>
      <c r="G6" s="26">
        <v>4</v>
      </c>
      <c r="H6" s="26">
        <v>3</v>
      </c>
      <c r="I6" s="27">
        <v>1</v>
      </c>
      <c r="J6" s="24">
        <v>69</v>
      </c>
    </row>
  </sheetData>
  <mergeCells count="1">
    <mergeCell ref="A1:J1"/>
  </mergeCells>
  <printOptions/>
  <pageMargins left="0.5" right="0.43" top="0.9840277777777778" bottom="0.9840277777777778" header="0.5118055555555556" footer="0.5118055555555556"/>
  <pageSetup fitToHeight="1" fitToWidth="1"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">
      <selection activeCell="B3" sqref="B3"/>
    </sheetView>
  </sheetViews>
  <sheetFormatPr defaultColWidth="11.421875" defaultRowHeight="12.75"/>
  <cols>
    <col min="1" max="1" width="8.140625" style="44" customWidth="1"/>
    <col min="2" max="2" width="37.28125" style="44" customWidth="1"/>
    <col min="3" max="5" width="10.140625" style="44" customWidth="1"/>
    <col min="6" max="16384" width="11.421875" style="44" customWidth="1"/>
  </cols>
  <sheetData>
    <row r="1" spans="1:5" ht="17.25" customHeight="1">
      <c r="A1" s="74" t="s">
        <v>49</v>
      </c>
      <c r="B1" s="74"/>
      <c r="C1" s="74"/>
      <c r="D1" s="74"/>
      <c r="E1" s="74"/>
    </row>
    <row r="2" ht="10.5" customHeight="1"/>
    <row r="3" spans="2:5" s="29" customFormat="1" ht="22.5" customHeight="1">
      <c r="B3" s="54" t="s">
        <v>59</v>
      </c>
      <c r="C3" s="30" t="s">
        <v>11</v>
      </c>
      <c r="D3" s="31" t="s">
        <v>12</v>
      </c>
      <c r="E3" s="31" t="s">
        <v>58</v>
      </c>
    </row>
    <row r="4" spans="1:5" s="29" customFormat="1" ht="28.5" customHeight="1">
      <c r="A4" s="80" t="s">
        <v>48</v>
      </c>
      <c r="B4" s="32" t="s">
        <v>13</v>
      </c>
      <c r="C4" s="33">
        <v>107</v>
      </c>
      <c r="D4" s="34">
        <v>47</v>
      </c>
      <c r="E4" s="34">
        <v>71</v>
      </c>
    </row>
    <row r="5" spans="1:5" s="29" customFormat="1" ht="28.5" customHeight="1">
      <c r="A5" s="81"/>
      <c r="B5" s="32" t="s">
        <v>14</v>
      </c>
      <c r="C5" s="34">
        <v>97</v>
      </c>
      <c r="D5" s="34">
        <v>58</v>
      </c>
      <c r="E5" s="34">
        <v>70</v>
      </c>
    </row>
    <row r="6" spans="1:5" s="29" customFormat="1" ht="28.5" customHeight="1">
      <c r="A6" s="81"/>
      <c r="B6" s="32" t="s">
        <v>15</v>
      </c>
      <c r="C6" s="35">
        <v>89</v>
      </c>
      <c r="D6" s="34">
        <v>60</v>
      </c>
      <c r="E6" s="34">
        <v>76</v>
      </c>
    </row>
    <row r="7" spans="1:5" s="29" customFormat="1" ht="28.5" customHeight="1">
      <c r="A7" s="82"/>
      <c r="B7" s="32" t="s">
        <v>16</v>
      </c>
      <c r="C7" s="36">
        <v>37</v>
      </c>
      <c r="D7" s="34">
        <v>112</v>
      </c>
      <c r="E7" s="34">
        <v>76</v>
      </c>
    </row>
    <row r="8" spans="2:5" s="29" customFormat="1" ht="11.25" customHeight="1">
      <c r="B8" s="32"/>
      <c r="C8" s="37"/>
      <c r="D8" s="38"/>
      <c r="E8" s="38"/>
    </row>
    <row r="9" spans="1:5" s="29" customFormat="1" ht="28.5" customHeight="1">
      <c r="A9" s="83" t="s">
        <v>50</v>
      </c>
      <c r="B9" s="39" t="s">
        <v>17</v>
      </c>
      <c r="C9" s="36">
        <v>38</v>
      </c>
      <c r="D9" s="34">
        <v>90</v>
      </c>
      <c r="E9" s="34">
        <v>97</v>
      </c>
    </row>
    <row r="10" spans="1:5" s="29" customFormat="1" ht="28.5" customHeight="1">
      <c r="A10" s="84"/>
      <c r="B10" s="39" t="s">
        <v>18</v>
      </c>
      <c r="C10" s="36">
        <v>53</v>
      </c>
      <c r="D10" s="34">
        <v>73</v>
      </c>
      <c r="E10" s="34">
        <v>99</v>
      </c>
    </row>
    <row r="11" spans="1:5" s="29" customFormat="1" ht="28.5" customHeight="1">
      <c r="A11" s="85"/>
      <c r="B11" s="39" t="s">
        <v>19</v>
      </c>
      <c r="C11" s="36">
        <v>51</v>
      </c>
      <c r="D11" s="34">
        <v>74</v>
      </c>
      <c r="E11" s="34">
        <v>100</v>
      </c>
    </row>
    <row r="12" spans="2:5" s="40" customFormat="1" ht="16.5" customHeight="1">
      <c r="B12" s="32"/>
      <c r="C12" s="37"/>
      <c r="D12" s="38"/>
      <c r="E12" s="38"/>
    </row>
    <row r="13" spans="1:5" s="29" customFormat="1" ht="28.5" customHeight="1">
      <c r="A13" s="83" t="s">
        <v>51</v>
      </c>
      <c r="B13" s="39" t="s">
        <v>56</v>
      </c>
      <c r="C13" s="36">
        <v>120</v>
      </c>
      <c r="D13" s="34">
        <v>26</v>
      </c>
      <c r="E13" s="34">
        <v>79</v>
      </c>
    </row>
    <row r="14" spans="1:5" s="29" customFormat="1" ht="28.5" customHeight="1">
      <c r="A14" s="85"/>
      <c r="B14" s="39" t="s">
        <v>20</v>
      </c>
      <c r="C14" s="41">
        <v>96</v>
      </c>
      <c r="D14" s="34">
        <v>45</v>
      </c>
      <c r="E14" s="34">
        <v>84</v>
      </c>
    </row>
    <row r="15" spans="2:5" s="40" customFormat="1" ht="14.25" customHeight="1">
      <c r="B15" s="32"/>
      <c r="C15" s="37"/>
      <c r="D15" s="38"/>
      <c r="E15" s="42"/>
    </row>
    <row r="16" spans="1:5" s="29" customFormat="1" ht="28.5" customHeight="1">
      <c r="A16" s="83" t="s">
        <v>52</v>
      </c>
      <c r="B16" s="39" t="s">
        <v>21</v>
      </c>
      <c r="C16" s="41">
        <v>125</v>
      </c>
      <c r="D16" s="43">
        <v>32</v>
      </c>
      <c r="E16" s="34">
        <v>68</v>
      </c>
    </row>
    <row r="17" spans="1:5" s="29" customFormat="1" ht="28.5" customHeight="1">
      <c r="A17" s="84"/>
      <c r="B17" s="39" t="s">
        <v>22</v>
      </c>
      <c r="C17" s="36">
        <v>144</v>
      </c>
      <c r="D17" s="34">
        <v>10</v>
      </c>
      <c r="E17" s="34">
        <v>71</v>
      </c>
    </row>
    <row r="18" spans="1:5" s="29" customFormat="1" ht="28.5" customHeight="1">
      <c r="A18" s="84"/>
      <c r="B18" s="39" t="s">
        <v>23</v>
      </c>
      <c r="C18" s="36">
        <v>146</v>
      </c>
      <c r="D18" s="34">
        <v>12</v>
      </c>
      <c r="E18" s="34">
        <v>67</v>
      </c>
    </row>
    <row r="19" spans="1:5" s="29" customFormat="1" ht="28.5" customHeight="1">
      <c r="A19" s="84"/>
      <c r="B19" s="39" t="s">
        <v>24</v>
      </c>
      <c r="C19" s="36">
        <v>125</v>
      </c>
      <c r="D19" s="34">
        <v>36</v>
      </c>
      <c r="E19" s="34">
        <v>64</v>
      </c>
    </row>
    <row r="20" spans="1:5" s="29" customFormat="1" ht="28.5" customHeight="1">
      <c r="A20" s="84"/>
      <c r="B20" s="39" t="s">
        <v>25</v>
      </c>
      <c r="C20" s="36">
        <v>116</v>
      </c>
      <c r="D20" s="34">
        <v>39</v>
      </c>
      <c r="E20" s="34">
        <v>70</v>
      </c>
    </row>
    <row r="21" spans="1:5" s="29" customFormat="1" ht="28.5" customHeight="1">
      <c r="A21" s="84"/>
      <c r="B21" s="39" t="s">
        <v>26</v>
      </c>
      <c r="C21" s="36">
        <v>79</v>
      </c>
      <c r="D21" s="34">
        <v>75</v>
      </c>
      <c r="E21" s="34">
        <v>71</v>
      </c>
    </row>
    <row r="22" spans="1:5" s="29" customFormat="1" ht="28.5" customHeight="1">
      <c r="A22" s="85"/>
      <c r="B22" s="39" t="s">
        <v>27</v>
      </c>
      <c r="C22" s="36">
        <v>40</v>
      </c>
      <c r="D22" s="34">
        <v>94</v>
      </c>
      <c r="E22" s="34">
        <v>91</v>
      </c>
    </row>
    <row r="23" spans="2:5" s="40" customFormat="1" ht="12.75" customHeight="1">
      <c r="B23" s="32"/>
      <c r="C23" s="37"/>
      <c r="D23" s="38"/>
      <c r="E23" s="38"/>
    </row>
    <row r="24" spans="1:5" s="29" customFormat="1" ht="28.5" customHeight="1">
      <c r="A24" s="75" t="s">
        <v>53</v>
      </c>
      <c r="B24" s="39" t="s">
        <v>28</v>
      </c>
      <c r="C24" s="36">
        <v>40</v>
      </c>
      <c r="D24" s="34">
        <v>94</v>
      </c>
      <c r="E24" s="34">
        <v>91</v>
      </c>
    </row>
    <row r="25" spans="1:5" s="29" customFormat="1" ht="28.5" customHeight="1">
      <c r="A25" s="79"/>
      <c r="B25" s="39" t="s">
        <v>29</v>
      </c>
      <c r="C25" s="36">
        <v>28</v>
      </c>
      <c r="D25" s="34">
        <v>68</v>
      </c>
      <c r="E25" s="34">
        <v>129</v>
      </c>
    </row>
    <row r="26" spans="1:5" s="29" customFormat="1" ht="12" customHeight="1">
      <c r="A26" s="40"/>
      <c r="B26" s="86"/>
      <c r="C26" s="86"/>
      <c r="D26" s="45"/>
      <c r="E26" s="45"/>
    </row>
    <row r="27" spans="1:5" s="29" customFormat="1" ht="28.5" customHeight="1">
      <c r="A27" s="75" t="s">
        <v>54</v>
      </c>
      <c r="B27" s="39" t="s">
        <v>30</v>
      </c>
      <c r="C27" s="36">
        <v>106</v>
      </c>
      <c r="D27" s="34">
        <v>37</v>
      </c>
      <c r="E27" s="34">
        <v>82</v>
      </c>
    </row>
    <row r="28" spans="1:5" s="29" customFormat="1" ht="28.5" customHeight="1">
      <c r="A28" s="76"/>
      <c r="B28" s="39" t="s">
        <v>47</v>
      </c>
      <c r="C28" s="36">
        <v>35</v>
      </c>
      <c r="D28" s="34">
        <v>53</v>
      </c>
      <c r="E28" s="34">
        <v>137</v>
      </c>
    </row>
    <row r="29" spans="1:5" s="29" customFormat="1" ht="28.5" customHeight="1">
      <c r="A29" s="77"/>
      <c r="B29" s="39" t="s">
        <v>32</v>
      </c>
      <c r="C29" s="43">
        <v>57</v>
      </c>
      <c r="D29" s="43">
        <v>63</v>
      </c>
      <c r="E29" s="34">
        <v>105</v>
      </c>
    </row>
    <row r="30" spans="1:5" ht="27" customHeight="1">
      <c r="A30" s="77"/>
      <c r="B30" s="39" t="s">
        <v>37</v>
      </c>
      <c r="C30" s="34">
        <v>74</v>
      </c>
      <c r="D30" s="34">
        <v>20</v>
      </c>
      <c r="E30" s="34">
        <v>131</v>
      </c>
    </row>
    <row r="31" spans="1:5" ht="27" customHeight="1">
      <c r="A31" s="78"/>
      <c r="B31" s="39" t="s">
        <v>38</v>
      </c>
      <c r="C31" s="34">
        <v>49</v>
      </c>
      <c r="D31" s="34">
        <v>31</v>
      </c>
      <c r="E31" s="34">
        <v>145</v>
      </c>
    </row>
    <row r="32" spans="2:5" ht="14.25" customHeight="1">
      <c r="B32" s="32"/>
      <c r="C32" s="38"/>
      <c r="D32" s="38"/>
      <c r="E32" s="38"/>
    </row>
    <row r="33" spans="1:5" ht="27" customHeight="1">
      <c r="A33" s="75" t="s">
        <v>55</v>
      </c>
      <c r="B33" s="39" t="s">
        <v>39</v>
      </c>
      <c r="C33" s="34">
        <v>50</v>
      </c>
      <c r="D33" s="34">
        <v>25</v>
      </c>
      <c r="E33" s="34">
        <v>150</v>
      </c>
    </row>
    <row r="34" spans="1:5" ht="27" customHeight="1">
      <c r="A34" s="76"/>
      <c r="B34" s="39" t="s">
        <v>40</v>
      </c>
      <c r="C34" s="34">
        <v>30</v>
      </c>
      <c r="D34" s="34">
        <v>28</v>
      </c>
      <c r="E34" s="34">
        <v>167</v>
      </c>
    </row>
    <row r="35" spans="1:5" ht="27" customHeight="1">
      <c r="A35" s="76"/>
      <c r="B35" s="39" t="s">
        <v>41</v>
      </c>
      <c r="C35" s="34">
        <v>52</v>
      </c>
      <c r="D35" s="34">
        <v>27</v>
      </c>
      <c r="E35" s="34">
        <v>146</v>
      </c>
    </row>
    <row r="36" spans="1:5" ht="27" customHeight="1">
      <c r="A36" s="79"/>
      <c r="B36" s="39" t="s">
        <v>44</v>
      </c>
      <c r="C36" s="34">
        <v>56</v>
      </c>
      <c r="D36" s="34">
        <v>20</v>
      </c>
      <c r="E36" s="34">
        <v>149</v>
      </c>
    </row>
  </sheetData>
  <mergeCells count="9">
    <mergeCell ref="A1:E1"/>
    <mergeCell ref="A27:A31"/>
    <mergeCell ref="A33:A36"/>
    <mergeCell ref="A4:A7"/>
    <mergeCell ref="A9:A11"/>
    <mergeCell ref="A13:A14"/>
    <mergeCell ref="A16:A22"/>
    <mergeCell ref="A24:A25"/>
    <mergeCell ref="B26:C26"/>
  </mergeCells>
  <printOptions/>
  <pageMargins left="1.44" right="0.7479166666666667" top="0.38" bottom="0.52" header="0.4" footer="0.5118055555555556"/>
  <pageSetup fitToHeight="1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">
      <selection activeCell="B3" sqref="B3"/>
    </sheetView>
  </sheetViews>
  <sheetFormatPr defaultColWidth="11.421875" defaultRowHeight="12.75"/>
  <cols>
    <col min="1" max="1" width="8.140625" style="44" customWidth="1"/>
    <col min="2" max="2" width="37.28125" style="44" customWidth="1"/>
    <col min="3" max="5" width="10.140625" style="44" customWidth="1"/>
    <col min="6" max="16384" width="11.421875" style="44" customWidth="1"/>
  </cols>
  <sheetData>
    <row r="1" spans="1:5" ht="17.25" customHeight="1">
      <c r="A1" s="74" t="s">
        <v>49</v>
      </c>
      <c r="B1" s="74"/>
      <c r="C1" s="74"/>
      <c r="D1" s="74"/>
      <c r="E1" s="74"/>
    </row>
    <row r="2" ht="10.5" customHeight="1"/>
    <row r="3" spans="2:5" s="29" customFormat="1" ht="22.5" customHeight="1">
      <c r="B3" s="54" t="s">
        <v>59</v>
      </c>
      <c r="C3" s="30" t="s">
        <v>11</v>
      </c>
      <c r="D3" s="31" t="s">
        <v>12</v>
      </c>
      <c r="E3" s="31" t="s">
        <v>58</v>
      </c>
    </row>
    <row r="4" spans="1:5" s="29" customFormat="1" ht="28.5" customHeight="1">
      <c r="A4" s="80" t="s">
        <v>48</v>
      </c>
      <c r="B4" s="32" t="s">
        <v>13</v>
      </c>
      <c r="C4" s="52">
        <f>'PPRE bruts'!C4/'Collecte des réponses'!$I$1</f>
        <v>0.47555555555555556</v>
      </c>
      <c r="D4" s="52">
        <f>'PPRE bruts'!D4/'Collecte des réponses'!$I$1</f>
        <v>0.2088888888888889</v>
      </c>
      <c r="E4" s="53">
        <f>'PPRE bruts'!E4/'Collecte des réponses'!$I$1</f>
        <v>0.31555555555555553</v>
      </c>
    </row>
    <row r="5" spans="1:5" s="29" customFormat="1" ht="28.5" customHeight="1">
      <c r="A5" s="81"/>
      <c r="B5" s="32" t="s">
        <v>14</v>
      </c>
      <c r="C5" s="52">
        <f>'PPRE bruts'!C5/'Collecte des réponses'!$I$1</f>
        <v>0.4311111111111111</v>
      </c>
      <c r="D5" s="52">
        <f>'PPRE bruts'!D5/'Collecte des réponses'!$I$1</f>
        <v>0.2577777777777778</v>
      </c>
      <c r="E5" s="53">
        <f>'PPRE bruts'!E5/'Collecte des réponses'!$I$1</f>
        <v>0.3111111111111111</v>
      </c>
    </row>
    <row r="6" spans="1:5" s="29" customFormat="1" ht="28.5" customHeight="1">
      <c r="A6" s="81"/>
      <c r="B6" s="32" t="s">
        <v>15</v>
      </c>
      <c r="C6" s="52">
        <f>'PPRE bruts'!C6/'Collecte des réponses'!$I$1</f>
        <v>0.39555555555555555</v>
      </c>
      <c r="D6" s="52">
        <f>'PPRE bruts'!D6/'Collecte des réponses'!$I$1</f>
        <v>0.26666666666666666</v>
      </c>
      <c r="E6" s="53">
        <f>'PPRE bruts'!E6/'Collecte des réponses'!$I$1</f>
        <v>0.3377777777777778</v>
      </c>
    </row>
    <row r="7" spans="1:5" s="29" customFormat="1" ht="28.5" customHeight="1">
      <c r="A7" s="82"/>
      <c r="B7" s="32" t="s">
        <v>16</v>
      </c>
      <c r="C7" s="52">
        <f>'PPRE bruts'!C7/'Collecte des réponses'!$I$1</f>
        <v>0.16444444444444445</v>
      </c>
      <c r="D7" s="52">
        <f>'PPRE bruts'!D7/'Collecte des réponses'!$I$1</f>
        <v>0.49777777777777776</v>
      </c>
      <c r="E7" s="53">
        <f>'PPRE bruts'!E7/'Collecte des réponses'!$I$1</f>
        <v>0.3377777777777778</v>
      </c>
    </row>
    <row r="8" spans="2:5" s="29" customFormat="1" ht="11.25" customHeight="1">
      <c r="B8" s="32"/>
      <c r="C8" s="37"/>
      <c r="D8" s="38"/>
      <c r="E8" s="38"/>
    </row>
    <row r="9" spans="1:5" s="29" customFormat="1" ht="28.5" customHeight="1">
      <c r="A9" s="83" t="s">
        <v>50</v>
      </c>
      <c r="B9" s="39" t="s">
        <v>17</v>
      </c>
      <c r="C9" s="52">
        <f>'PPRE bruts'!C9/'Collecte des réponses'!$I$1</f>
        <v>0.1688888888888889</v>
      </c>
      <c r="D9" s="52">
        <f>'PPRE bruts'!D9/'Collecte des réponses'!$I$1</f>
        <v>0.4</v>
      </c>
      <c r="E9" s="53">
        <f>'PPRE bruts'!E9/'Collecte des réponses'!$I$1</f>
        <v>0.4311111111111111</v>
      </c>
    </row>
    <row r="10" spans="1:5" s="29" customFormat="1" ht="28.5" customHeight="1">
      <c r="A10" s="84"/>
      <c r="B10" s="39" t="s">
        <v>18</v>
      </c>
      <c r="C10" s="52">
        <f>'PPRE bruts'!C10/'Collecte des réponses'!$I$1</f>
        <v>0.23555555555555555</v>
      </c>
      <c r="D10" s="52">
        <f>'PPRE bruts'!D10/'Collecte des réponses'!$I$1</f>
        <v>0.3244444444444444</v>
      </c>
      <c r="E10" s="53">
        <f>'PPRE bruts'!E10/'Collecte des réponses'!$I$1</f>
        <v>0.44</v>
      </c>
    </row>
    <row r="11" spans="1:5" s="29" customFormat="1" ht="28.5" customHeight="1">
      <c r="A11" s="85"/>
      <c r="B11" s="39" t="s">
        <v>19</v>
      </c>
      <c r="C11" s="52">
        <f>'PPRE bruts'!C11/'Collecte des réponses'!$I$1</f>
        <v>0.22666666666666666</v>
      </c>
      <c r="D11" s="52">
        <f>'PPRE bruts'!D11/'Collecte des réponses'!$I$1</f>
        <v>0.3288888888888889</v>
      </c>
      <c r="E11" s="53">
        <f>'PPRE bruts'!E11/'Collecte des réponses'!$I$1</f>
        <v>0.4444444444444444</v>
      </c>
    </row>
    <row r="12" spans="2:5" s="40" customFormat="1" ht="16.5" customHeight="1">
      <c r="B12" s="32"/>
      <c r="C12" s="37"/>
      <c r="D12" s="38"/>
      <c r="E12" s="38"/>
    </row>
    <row r="13" spans="1:5" s="29" customFormat="1" ht="28.5" customHeight="1">
      <c r="A13" s="83" t="s">
        <v>51</v>
      </c>
      <c r="B13" s="39" t="s">
        <v>56</v>
      </c>
      <c r="C13" s="52">
        <f>'PPRE bruts'!C13/'Collecte des réponses'!$I$1</f>
        <v>0.5333333333333333</v>
      </c>
      <c r="D13" s="52">
        <f>'PPRE bruts'!D13/'Collecte des réponses'!$I$1</f>
        <v>0.11555555555555555</v>
      </c>
      <c r="E13" s="53">
        <f>'PPRE bruts'!E13/'Collecte des réponses'!$I$1</f>
        <v>0.3511111111111111</v>
      </c>
    </row>
    <row r="14" spans="1:5" s="29" customFormat="1" ht="28.5" customHeight="1">
      <c r="A14" s="85"/>
      <c r="B14" s="39" t="s">
        <v>20</v>
      </c>
      <c r="C14" s="52">
        <f>'PPRE bruts'!C14/'Collecte des réponses'!$I$1</f>
        <v>0.4266666666666667</v>
      </c>
      <c r="D14" s="52">
        <f>'PPRE bruts'!D14/'Collecte des réponses'!$I$1</f>
        <v>0.2</v>
      </c>
      <c r="E14" s="53">
        <f>'PPRE bruts'!E14/'Collecte des réponses'!$I$1</f>
        <v>0.37333333333333335</v>
      </c>
    </row>
    <row r="15" spans="2:5" s="40" customFormat="1" ht="14.25" customHeight="1">
      <c r="B15" s="32"/>
      <c r="C15" s="37"/>
      <c r="D15" s="38"/>
      <c r="E15" s="42"/>
    </row>
    <row r="16" spans="1:5" s="29" customFormat="1" ht="28.5" customHeight="1">
      <c r="A16" s="83" t="s">
        <v>52</v>
      </c>
      <c r="B16" s="39" t="s">
        <v>21</v>
      </c>
      <c r="C16" s="52">
        <f>'PPRE bruts'!C16/'Collecte des réponses'!$I$1</f>
        <v>0.5555555555555556</v>
      </c>
      <c r="D16" s="52">
        <f>'PPRE bruts'!D16/'Collecte des réponses'!$I$1</f>
        <v>0.14222222222222222</v>
      </c>
      <c r="E16" s="53">
        <f>'PPRE bruts'!E16/'Collecte des réponses'!$I$1</f>
        <v>0.3022222222222222</v>
      </c>
    </row>
    <row r="17" spans="1:5" s="29" customFormat="1" ht="28.5" customHeight="1">
      <c r="A17" s="84"/>
      <c r="B17" s="39" t="s">
        <v>22</v>
      </c>
      <c r="C17" s="52">
        <f>'PPRE bruts'!C17/'Collecte des réponses'!$I$1</f>
        <v>0.64</v>
      </c>
      <c r="D17" s="52">
        <f>'PPRE bruts'!D17/'Collecte des réponses'!$I$1</f>
        <v>0.044444444444444446</v>
      </c>
      <c r="E17" s="53">
        <f>'PPRE bruts'!E17/'Collecte des réponses'!$I$1</f>
        <v>0.31555555555555553</v>
      </c>
    </row>
    <row r="18" spans="1:5" s="29" customFormat="1" ht="28.5" customHeight="1">
      <c r="A18" s="84"/>
      <c r="B18" s="39" t="s">
        <v>23</v>
      </c>
      <c r="C18" s="52">
        <f>'PPRE bruts'!C18/'Collecte des réponses'!$I$1</f>
        <v>0.6488888888888888</v>
      </c>
      <c r="D18" s="52">
        <f>'PPRE bruts'!D18/'Collecte des réponses'!$I$1</f>
        <v>0.05333333333333334</v>
      </c>
      <c r="E18" s="53">
        <f>'PPRE bruts'!E18/'Collecte des réponses'!$I$1</f>
        <v>0.29777777777777775</v>
      </c>
    </row>
    <row r="19" spans="1:5" s="29" customFormat="1" ht="28.5" customHeight="1">
      <c r="A19" s="84"/>
      <c r="B19" s="39" t="s">
        <v>24</v>
      </c>
      <c r="C19" s="52">
        <f>'PPRE bruts'!C19/'Collecte des réponses'!$I$1</f>
        <v>0.5555555555555556</v>
      </c>
      <c r="D19" s="52">
        <f>'PPRE bruts'!D19/'Collecte des réponses'!$I$1</f>
        <v>0.16</v>
      </c>
      <c r="E19" s="53">
        <f>'PPRE bruts'!E19/'Collecte des réponses'!$I$1</f>
        <v>0.28444444444444444</v>
      </c>
    </row>
    <row r="20" spans="1:5" s="29" customFormat="1" ht="28.5" customHeight="1">
      <c r="A20" s="84"/>
      <c r="B20" s="39" t="s">
        <v>25</v>
      </c>
      <c r="C20" s="52">
        <f>'PPRE bruts'!C20/'Collecte des réponses'!$I$1</f>
        <v>0.5155555555555555</v>
      </c>
      <c r="D20" s="52">
        <f>'PPRE bruts'!D20/'Collecte des réponses'!$I$1</f>
        <v>0.17333333333333334</v>
      </c>
      <c r="E20" s="53">
        <f>'PPRE bruts'!E20/'Collecte des réponses'!$I$1</f>
        <v>0.3111111111111111</v>
      </c>
    </row>
    <row r="21" spans="1:5" s="29" customFormat="1" ht="28.5" customHeight="1">
      <c r="A21" s="84"/>
      <c r="B21" s="39" t="s">
        <v>26</v>
      </c>
      <c r="C21" s="52">
        <f>'PPRE bruts'!C21/'Collecte des réponses'!$I$1</f>
        <v>0.3511111111111111</v>
      </c>
      <c r="D21" s="52">
        <f>'PPRE bruts'!D21/'Collecte des réponses'!$I$1</f>
        <v>0.3333333333333333</v>
      </c>
      <c r="E21" s="53">
        <f>'PPRE bruts'!E21/'Collecte des réponses'!$I$1</f>
        <v>0.31555555555555553</v>
      </c>
    </row>
    <row r="22" spans="1:5" s="29" customFormat="1" ht="28.5" customHeight="1">
      <c r="A22" s="85"/>
      <c r="B22" s="39" t="s">
        <v>27</v>
      </c>
      <c r="C22" s="52">
        <f>'PPRE bruts'!C22/'Collecte des réponses'!$I$1</f>
        <v>0.17777777777777778</v>
      </c>
      <c r="D22" s="52">
        <f>'PPRE bruts'!D22/'Collecte des réponses'!$I$1</f>
        <v>0.4177777777777778</v>
      </c>
      <c r="E22" s="53">
        <f>'PPRE bruts'!E22/'Collecte des réponses'!$I$1</f>
        <v>0.40444444444444444</v>
      </c>
    </row>
    <row r="23" spans="2:5" s="40" customFormat="1" ht="12.75" customHeight="1">
      <c r="B23" s="32"/>
      <c r="C23" s="37"/>
      <c r="D23" s="38"/>
      <c r="E23" s="38"/>
    </row>
    <row r="24" spans="1:5" s="29" customFormat="1" ht="28.5" customHeight="1">
      <c r="A24" s="75" t="s">
        <v>53</v>
      </c>
      <c r="B24" s="39" t="s">
        <v>28</v>
      </c>
      <c r="C24" s="52">
        <f>'PPRE bruts'!C24/'Collecte des réponses'!$I$1</f>
        <v>0.17777777777777778</v>
      </c>
      <c r="D24" s="52">
        <f>'PPRE bruts'!D24/'Collecte des réponses'!$I$1</f>
        <v>0.4177777777777778</v>
      </c>
      <c r="E24" s="53">
        <f>'PPRE bruts'!E24/'Collecte des réponses'!$I$1</f>
        <v>0.40444444444444444</v>
      </c>
    </row>
    <row r="25" spans="1:5" s="29" customFormat="1" ht="28.5" customHeight="1">
      <c r="A25" s="79"/>
      <c r="B25" s="39" t="s">
        <v>29</v>
      </c>
      <c r="C25" s="52">
        <f>'PPRE bruts'!C25/'Collecte des réponses'!$I$1</f>
        <v>0.12444444444444444</v>
      </c>
      <c r="D25" s="52">
        <f>'PPRE bruts'!D25/'Collecte des réponses'!$I$1</f>
        <v>0.3022222222222222</v>
      </c>
      <c r="E25" s="53">
        <f>'PPRE bruts'!E25/'Collecte des réponses'!$I$1</f>
        <v>0.5733333333333334</v>
      </c>
    </row>
    <row r="26" spans="1:5" s="29" customFormat="1" ht="12" customHeight="1">
      <c r="A26" s="40"/>
      <c r="B26" s="86"/>
      <c r="C26" s="86"/>
      <c r="D26" s="45"/>
      <c r="E26" s="45"/>
    </row>
    <row r="27" spans="1:5" s="29" customFormat="1" ht="28.5" customHeight="1">
      <c r="A27" s="75" t="s">
        <v>54</v>
      </c>
      <c r="B27" s="39" t="s">
        <v>30</v>
      </c>
      <c r="C27" s="52">
        <f>'PPRE bruts'!C27/'Collecte des réponses'!$I$1</f>
        <v>0.4711111111111111</v>
      </c>
      <c r="D27" s="52">
        <f>'PPRE bruts'!D27/'Collecte des réponses'!$I$1</f>
        <v>0.16444444444444445</v>
      </c>
      <c r="E27" s="53">
        <f>'PPRE bruts'!E27/'Collecte des réponses'!$I$1</f>
        <v>0.36444444444444446</v>
      </c>
    </row>
    <row r="28" spans="1:5" s="29" customFormat="1" ht="28.5" customHeight="1">
      <c r="A28" s="76"/>
      <c r="B28" s="39" t="s">
        <v>47</v>
      </c>
      <c r="C28" s="52">
        <f>'PPRE bruts'!C28/'Collecte des réponses'!$I$1</f>
        <v>0.15555555555555556</v>
      </c>
      <c r="D28" s="52">
        <f>'PPRE bruts'!D28/'Collecte des réponses'!$I$1</f>
        <v>0.23555555555555555</v>
      </c>
      <c r="E28" s="53">
        <f>'PPRE bruts'!E28/'Collecte des réponses'!$I$1</f>
        <v>0.6088888888888889</v>
      </c>
    </row>
    <row r="29" spans="1:5" s="29" customFormat="1" ht="28.5" customHeight="1">
      <c r="A29" s="77"/>
      <c r="B29" s="39" t="s">
        <v>32</v>
      </c>
      <c r="C29" s="52">
        <f>'PPRE bruts'!C29/'Collecte des réponses'!$I$1</f>
        <v>0.25333333333333335</v>
      </c>
      <c r="D29" s="52">
        <f>'PPRE bruts'!D29/'Collecte des réponses'!$I$1</f>
        <v>0.28</v>
      </c>
      <c r="E29" s="53">
        <f>'PPRE bruts'!E29/'Collecte des réponses'!$I$1</f>
        <v>0.4666666666666667</v>
      </c>
    </row>
    <row r="30" spans="1:5" ht="27" customHeight="1">
      <c r="A30" s="77"/>
      <c r="B30" s="39" t="s">
        <v>37</v>
      </c>
      <c r="C30" s="52">
        <f>'PPRE bruts'!C30/'Collecte des réponses'!$I$1</f>
        <v>0.3288888888888889</v>
      </c>
      <c r="D30" s="52">
        <f>'PPRE bruts'!D30/'Collecte des réponses'!$I$1</f>
        <v>0.08888888888888889</v>
      </c>
      <c r="E30" s="53">
        <f>'PPRE bruts'!E30/'Collecte des réponses'!$I$1</f>
        <v>0.5822222222222222</v>
      </c>
    </row>
    <row r="31" spans="1:5" ht="27" customHeight="1">
      <c r="A31" s="78"/>
      <c r="B31" s="39" t="s">
        <v>38</v>
      </c>
      <c r="C31" s="52">
        <f>'PPRE bruts'!C31/'Collecte des réponses'!$I$1</f>
        <v>0.21777777777777776</v>
      </c>
      <c r="D31" s="52">
        <f>'PPRE bruts'!D31/'Collecte des réponses'!$I$1</f>
        <v>0.13777777777777778</v>
      </c>
      <c r="E31" s="53">
        <f>'PPRE bruts'!E31/'Collecte des réponses'!$I$1</f>
        <v>0.6444444444444445</v>
      </c>
    </row>
    <row r="32" spans="2:5" ht="14.25" customHeight="1">
      <c r="B32" s="32"/>
      <c r="C32" s="38"/>
      <c r="D32" s="38"/>
      <c r="E32" s="38"/>
    </row>
    <row r="33" spans="1:5" ht="27" customHeight="1">
      <c r="A33" s="75" t="s">
        <v>55</v>
      </c>
      <c r="B33" s="39" t="s">
        <v>39</v>
      </c>
      <c r="C33" s="52">
        <f>'PPRE bruts'!C33/'Collecte des réponses'!$I$1</f>
        <v>0.2222222222222222</v>
      </c>
      <c r="D33" s="52">
        <f>'PPRE bruts'!D33/'Collecte des réponses'!$I$1</f>
        <v>0.1111111111111111</v>
      </c>
      <c r="E33" s="53">
        <f>'PPRE bruts'!E33/'Collecte des réponses'!$I$1</f>
        <v>0.6666666666666666</v>
      </c>
    </row>
    <row r="34" spans="1:5" ht="27" customHeight="1">
      <c r="A34" s="76"/>
      <c r="B34" s="39" t="s">
        <v>40</v>
      </c>
      <c r="C34" s="52">
        <f>'PPRE bruts'!C34/'Collecte des réponses'!$I$1</f>
        <v>0.13333333333333333</v>
      </c>
      <c r="D34" s="52">
        <f>'PPRE bruts'!D34/'Collecte des réponses'!$I$1</f>
        <v>0.12444444444444444</v>
      </c>
      <c r="E34" s="53">
        <f>'PPRE bruts'!E34/'Collecte des réponses'!$I$1</f>
        <v>0.7422222222222222</v>
      </c>
    </row>
    <row r="35" spans="1:5" ht="27" customHeight="1">
      <c r="A35" s="76"/>
      <c r="B35" s="39" t="s">
        <v>41</v>
      </c>
      <c r="C35" s="52">
        <f>'PPRE bruts'!C35/'Collecte des réponses'!$I$1</f>
        <v>0.2311111111111111</v>
      </c>
      <c r="D35" s="52">
        <f>'PPRE bruts'!D35/'Collecte des réponses'!$I$1</f>
        <v>0.12</v>
      </c>
      <c r="E35" s="53">
        <f>'PPRE bruts'!E35/'Collecte des réponses'!$I$1</f>
        <v>0.6488888888888888</v>
      </c>
    </row>
    <row r="36" spans="1:5" ht="27" customHeight="1">
      <c r="A36" s="79"/>
      <c r="B36" s="39" t="s">
        <v>44</v>
      </c>
      <c r="C36" s="52">
        <f>'PPRE bruts'!C36/'Collecte des réponses'!$I$1</f>
        <v>0.24888888888888888</v>
      </c>
      <c r="D36" s="52">
        <f>'PPRE bruts'!D36/'Collecte des réponses'!$I$1</f>
        <v>0.08888888888888889</v>
      </c>
      <c r="E36" s="53">
        <f>'PPRE bruts'!E36/'Collecte des réponses'!$I$1</f>
        <v>0.6622222222222223</v>
      </c>
    </row>
  </sheetData>
  <mergeCells count="9">
    <mergeCell ref="A1:E1"/>
    <mergeCell ref="A27:A31"/>
    <mergeCell ref="A33:A36"/>
    <mergeCell ref="A4:A7"/>
    <mergeCell ref="A9:A11"/>
    <mergeCell ref="A13:A14"/>
    <mergeCell ref="A16:A22"/>
    <mergeCell ref="A24:A25"/>
    <mergeCell ref="B26:C26"/>
  </mergeCells>
  <printOptions/>
  <pageMargins left="1.44" right="0.7479166666666667" top="0.38" bottom="0.52" header="0.4" footer="0.5118055555555556"/>
  <pageSetup fitToHeight="1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H16" sqref="H16"/>
    </sheetView>
  </sheetViews>
  <sheetFormatPr defaultColWidth="11.421875" defaultRowHeight="12.75"/>
  <cols>
    <col min="1" max="1" width="17.57421875" style="87" customWidth="1"/>
    <col min="2" max="16384" width="11.421875" style="87" customWidth="1"/>
  </cols>
  <sheetData>
    <row r="1" spans="1:5" ht="15.75">
      <c r="A1" s="74" t="s">
        <v>49</v>
      </c>
      <c r="B1" s="74"/>
      <c r="C1" s="74"/>
      <c r="D1" s="74"/>
      <c r="E1" s="74"/>
    </row>
    <row r="3" spans="1:6" ht="27.75" customHeight="1">
      <c r="A3" s="88" t="s">
        <v>32</v>
      </c>
      <c r="B3" s="88"/>
      <c r="C3" s="88"/>
      <c r="D3" s="88"/>
      <c r="E3" s="88"/>
      <c r="F3" s="88"/>
    </row>
    <row r="4" spans="1:6" ht="27.75" customHeight="1">
      <c r="A4" s="89"/>
      <c r="B4" s="89"/>
      <c r="C4" s="89"/>
      <c r="D4" s="89"/>
      <c r="E4" s="89"/>
      <c r="F4" s="89"/>
    </row>
    <row r="5" spans="1:6" ht="27.75" customHeight="1">
      <c r="A5" s="89"/>
      <c r="B5" s="89"/>
      <c r="C5" s="89"/>
      <c r="D5" s="89"/>
      <c r="E5" s="90" t="s">
        <v>59</v>
      </c>
      <c r="F5" s="89"/>
    </row>
    <row r="7" spans="1:6" ht="19.5" customHeight="1">
      <c r="A7" s="91" t="s">
        <v>45</v>
      </c>
      <c r="B7" s="92" t="s">
        <v>33</v>
      </c>
      <c r="C7" s="92" t="s">
        <v>34</v>
      </c>
      <c r="D7" s="92" t="s">
        <v>35</v>
      </c>
      <c r="E7" s="92" t="s">
        <v>36</v>
      </c>
      <c r="F7" s="92" t="s">
        <v>58</v>
      </c>
    </row>
    <row r="8" spans="1:6" ht="31.5" customHeight="1">
      <c r="A8" s="93" t="s">
        <v>10</v>
      </c>
      <c r="B8" s="92">
        <f>5+2+2</f>
        <v>9</v>
      </c>
      <c r="C8" s="92">
        <f>1+2</f>
        <v>3</v>
      </c>
      <c r="D8" s="92">
        <v>9</v>
      </c>
      <c r="E8" s="92">
        <v>13</v>
      </c>
      <c r="F8" s="92">
        <v>23</v>
      </c>
    </row>
  </sheetData>
  <mergeCells count="2">
    <mergeCell ref="A3:F3"/>
    <mergeCell ref="A1:E1"/>
  </mergeCells>
  <printOptions/>
  <pageMargins left="1.0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Administrateur</cp:lastModifiedBy>
  <cp:lastPrinted>2007-06-22T06:47:49Z</cp:lastPrinted>
  <dcterms:created xsi:type="dcterms:W3CDTF">2007-06-20T09:40:36Z</dcterms:created>
  <dcterms:modified xsi:type="dcterms:W3CDTF">2007-06-22T06:57:52Z</dcterms:modified>
  <cp:category/>
  <cp:version/>
  <cp:contentType/>
  <cp:contentStatus/>
  <cp:revision>1</cp:revision>
</cp:coreProperties>
</file>